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240" windowHeight="9240"/>
  </bookViews>
  <sheets>
    <sheet name="Zadatak 1" sheetId="7" r:id="rId1"/>
    <sheet name="Zadatak 2" sheetId="5" r:id="rId2"/>
    <sheet name="Zadatak 3" sheetId="9" r:id="rId3"/>
    <sheet name="Zadatak 4" sheetId="3" r:id="rId4"/>
    <sheet name="Zadatak 5" sheetId="11" r:id="rId5"/>
    <sheet name="Zadatak 6" sheetId="12" r:id="rId6"/>
  </sheets>
  <externalReferences>
    <externalReference r:id="rId7"/>
    <externalReference r:id="rId8"/>
    <externalReference r:id="rId9"/>
  </externalReferences>
  <definedNames>
    <definedName name="beograd">#REF!</definedName>
    <definedName name="delta">[1]grafik!$B$5</definedName>
    <definedName name="firma">'[2]Tabela 3'!$B$2:$B$9</definedName>
    <definedName name="funk1">[1]Podaci!$B$2:$B$18</definedName>
    <definedName name="funk2">[1]Podaci!$C$2:$C$18</definedName>
    <definedName name="grad">#REF!</definedName>
    <definedName name="kvartal">'[2]Tabela 3'!$A$2:$A$9</definedName>
    <definedName name="mesec">[1]tab3!$A$4:$A$13</definedName>
    <definedName name="mesto">#REF!</definedName>
    <definedName name="neto">#REF!</definedName>
    <definedName name="Period1">[1]grafik!$E$4</definedName>
    <definedName name="Period2">[1]grafik!$E$5</definedName>
    <definedName name="start">[1]grafik!$B$4</definedName>
    <definedName name="trziste">#REF!</definedName>
    <definedName name="ua">[1]tab3!$B$4:$B$13</definedName>
    <definedName name="ukupno" localSheetId="2">'Zadatak 3'!$E$2:$E$9</definedName>
    <definedName name="ukupno2">[3]tab1!$E$2:$E$9</definedName>
    <definedName name="vrednost">[1]tab3!$E$4:$E$13</definedName>
    <definedName name="x0">[1]grafik!$B$4</definedName>
    <definedName name="Y_1">[1]Podaci!$B$2:$B$29</definedName>
    <definedName name="Y_2">[1]Podaci!$C$2:$C$30</definedName>
  </definedNames>
  <calcPr calcId="124519"/>
</workbook>
</file>

<file path=xl/calcChain.xml><?xml version="1.0" encoding="utf-8"?>
<calcChain xmlns="http://schemas.openxmlformats.org/spreadsheetml/2006/main">
  <c r="L26" i="12"/>
  <c r="L24"/>
  <c r="L22"/>
  <c r="L20"/>
  <c r="L18"/>
  <c r="L16"/>
  <c r="L14"/>
  <c r="L12"/>
  <c r="L10"/>
  <c r="L6"/>
  <c r="L4"/>
  <c r="G11" i="11"/>
  <c r="G15"/>
  <c r="G13"/>
  <c r="G10"/>
  <c r="G9"/>
  <c r="G3" i="9"/>
  <c r="G4"/>
  <c r="G5"/>
  <c r="G6"/>
  <c r="G7"/>
  <c r="G8"/>
  <c r="G9"/>
  <c r="G2"/>
  <c r="E10"/>
  <c r="D3"/>
  <c r="D4"/>
  <c r="D5"/>
  <c r="D6"/>
  <c r="D7"/>
  <c r="D8"/>
  <c r="D9"/>
  <c r="D2"/>
  <c r="E10" i="5" l="1"/>
  <c r="G25" i="7"/>
  <c r="H25"/>
  <c r="E25"/>
  <c r="G14" i="11" l="1"/>
  <c r="G12"/>
  <c r="G8"/>
  <c r="G27" i="3"/>
  <c r="G26"/>
  <c r="G25"/>
  <c r="G24"/>
  <c r="G23"/>
  <c r="G22"/>
  <c r="G21"/>
  <c r="G20"/>
  <c r="G19"/>
  <c r="G18"/>
  <c r="E3" i="9"/>
  <c r="F3" s="1"/>
  <c r="E4"/>
  <c r="F4" s="1"/>
  <c r="E5"/>
  <c r="F5" s="1"/>
  <c r="E6"/>
  <c r="F6" s="1"/>
  <c r="E7"/>
  <c r="F7" s="1"/>
  <c r="E8"/>
  <c r="F8" s="1"/>
  <c r="E9"/>
  <c r="F9" s="1"/>
  <c r="E2"/>
  <c r="C10" i="5"/>
  <c r="E18"/>
  <c r="B20"/>
  <c r="E17"/>
  <c r="E16"/>
  <c r="B17"/>
  <c r="B18"/>
  <c r="B19"/>
  <c r="B16"/>
  <c r="F3"/>
  <c r="F4"/>
  <c r="F5"/>
  <c r="F6"/>
  <c r="F7"/>
  <c r="F8"/>
  <c r="F9"/>
  <c r="F2"/>
  <c r="E3"/>
  <c r="E4"/>
  <c r="E5"/>
  <c r="E6"/>
  <c r="E7"/>
  <c r="E8"/>
  <c r="E9"/>
  <c r="E2"/>
  <c r="D3"/>
  <c r="D4"/>
  <c r="D5"/>
  <c r="D6"/>
  <c r="D7"/>
  <c r="D8"/>
  <c r="D9"/>
  <c r="D2"/>
  <c r="H4" i="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3"/>
  <c r="F2" i="9" l="1"/>
</calcChain>
</file>

<file path=xl/sharedStrings.xml><?xml version="1.0" encoding="utf-8"?>
<sst xmlns="http://schemas.openxmlformats.org/spreadsheetml/2006/main" count="505" uniqueCount="186">
  <si>
    <t>Cijena</t>
  </si>
  <si>
    <t xml:space="preserve">Popunite iduće ćelije koristeći odgovarajuće FUNKCIJE! </t>
  </si>
  <si>
    <t>godina</t>
  </si>
  <si>
    <t>proizvođač</t>
  </si>
  <si>
    <t>tip</t>
  </si>
  <si>
    <t>boja</t>
  </si>
  <si>
    <t>H1</t>
  </si>
  <si>
    <t>Hermes</t>
  </si>
  <si>
    <t>radni</t>
  </si>
  <si>
    <t>smeđa</t>
  </si>
  <si>
    <t>Executive</t>
  </si>
  <si>
    <t>Sloveniales</t>
  </si>
  <si>
    <t>bijela</t>
  </si>
  <si>
    <t>H2</t>
  </si>
  <si>
    <t>kuhinjski</t>
  </si>
  <si>
    <t>crna</t>
  </si>
  <si>
    <t>MultiPEX</t>
  </si>
  <si>
    <t>Lantea</t>
  </si>
  <si>
    <t>pomoćni</t>
  </si>
  <si>
    <t>MultiKC1</t>
  </si>
  <si>
    <t>crvena</t>
  </si>
  <si>
    <t>Forma 23</t>
  </si>
  <si>
    <t>Azzuro</t>
  </si>
  <si>
    <t>narandžasta</t>
  </si>
  <si>
    <t>MultiKC2</t>
  </si>
  <si>
    <t>Jasna</t>
  </si>
  <si>
    <t>Javor</t>
  </si>
  <si>
    <t>H2-1</t>
  </si>
  <si>
    <t>ComfortNT</t>
  </si>
  <si>
    <t>tv</t>
  </si>
  <si>
    <t>Izračunaj pomoću formule (nemoj samo upisati broj)</t>
  </si>
  <si>
    <t>Koliko ukupno ima stolova?</t>
  </si>
  <si>
    <t>Koja je naveća cijena stola?</t>
  </si>
  <si>
    <t>Koliko je crnih stolova?</t>
  </si>
  <si>
    <t>Koliko koštaju svi zajedno?</t>
  </si>
  <si>
    <t>Koliko koštaju stolovi proizvedeni u Lantei?</t>
  </si>
  <si>
    <t>Koja je prosječna cijena stola?</t>
  </si>
  <si>
    <t>Koliko koštaju stolovi skuplji od 1.000 kn?</t>
  </si>
  <si>
    <t>Koliko koštaju smeđi stolovi zajedno?</t>
  </si>
  <si>
    <t>Rb.</t>
  </si>
  <si>
    <t>Proizvod</t>
  </si>
  <si>
    <t>Prihod</t>
  </si>
  <si>
    <t>Ukupno</t>
  </si>
  <si>
    <t>Proizvod1</t>
  </si>
  <si>
    <t>Proizvod2</t>
  </si>
  <si>
    <t>Proizvod3</t>
  </si>
  <si>
    <t>Proizvod4</t>
  </si>
  <si>
    <t>Proizvod5</t>
  </si>
  <si>
    <t>Promet</t>
  </si>
  <si>
    <t>SUMA:</t>
  </si>
  <si>
    <t>Kol</t>
  </si>
  <si>
    <t>SUMA</t>
  </si>
  <si>
    <t>Kvartal</t>
  </si>
  <si>
    <t>Firma</t>
  </si>
  <si>
    <t>I</t>
  </si>
  <si>
    <t>Intel</t>
  </si>
  <si>
    <t>AMD</t>
  </si>
  <si>
    <t>II</t>
  </si>
  <si>
    <t>III</t>
  </si>
  <si>
    <t>IV</t>
  </si>
  <si>
    <t>Promet po kvartalu</t>
  </si>
  <si>
    <t>Promet po firmi</t>
  </si>
  <si>
    <t>PRIHOD = KOL * CIJENA</t>
  </si>
  <si>
    <t>UKUPNO=PRIHOD+POREZ</t>
  </si>
  <si>
    <t>Proizvod6</t>
  </si>
  <si>
    <t>Proizvod7</t>
  </si>
  <si>
    <t>Proizvod8</t>
  </si>
  <si>
    <t>Proizvod9</t>
  </si>
  <si>
    <t>Proizvod10</t>
  </si>
  <si>
    <t>Proizvod11</t>
  </si>
  <si>
    <t>Proizvod12</t>
  </si>
  <si>
    <t>Proizvod13</t>
  </si>
  <si>
    <t>Proizvod14</t>
  </si>
  <si>
    <t>Proizvod15</t>
  </si>
  <si>
    <t>Proizvod16</t>
  </si>
  <si>
    <t>Proizvod17</t>
  </si>
  <si>
    <t>Proizvod18</t>
  </si>
  <si>
    <t>Proizvod19</t>
  </si>
  <si>
    <t>Proizvod20</t>
  </si>
  <si>
    <t>Proizvod21</t>
  </si>
  <si>
    <t>Proizvod22</t>
  </si>
  <si>
    <t>ako je prihod &lt;2000, porez je 10%, inače 15%</t>
  </si>
  <si>
    <t>Uspjeh:</t>
  </si>
  <si>
    <t>I,III</t>
  </si>
  <si>
    <t>II,IV</t>
  </si>
  <si>
    <t>Uspjeh</t>
  </si>
  <si>
    <t>Ime</t>
  </si>
  <si>
    <t>Godina</t>
  </si>
  <si>
    <t>Hobi</t>
  </si>
  <si>
    <t>Tanja</t>
  </si>
  <si>
    <t>slikanje</t>
  </si>
  <si>
    <t>križaljke</t>
  </si>
  <si>
    <t>Kristina</t>
  </si>
  <si>
    <t>kolo sreće</t>
  </si>
  <si>
    <t>Aleksandra</t>
  </si>
  <si>
    <t>Morena</t>
  </si>
  <si>
    <t>planinarenje</t>
  </si>
  <si>
    <t>Jelena</t>
  </si>
  <si>
    <t>bridž</t>
  </si>
  <si>
    <t>Broj korisnika sa hobijem: slikanje</t>
  </si>
  <si>
    <t>Danijel</t>
  </si>
  <si>
    <t>bingo</t>
  </si>
  <si>
    <t>Broj korisnika sa hobijem: bingo</t>
  </si>
  <si>
    <t>Broj korisnika sa hobijem: planinarenje</t>
  </si>
  <si>
    <t>Petra</t>
  </si>
  <si>
    <t>Broj korisnika sa hobijem: križaljke ili bridž</t>
  </si>
  <si>
    <t>Nikolina</t>
  </si>
  <si>
    <t>Ivana</t>
  </si>
  <si>
    <t>Andrej</t>
  </si>
  <si>
    <t>Andrea</t>
  </si>
  <si>
    <t>Ana</t>
  </si>
  <si>
    <t>pletenje</t>
  </si>
  <si>
    <t>Markus</t>
  </si>
  <si>
    <t>poštanske marke</t>
  </si>
  <si>
    <t>Dragana</t>
  </si>
  <si>
    <t>Toma</t>
  </si>
  <si>
    <t>Martina</t>
  </si>
  <si>
    <t>Darian</t>
  </si>
  <si>
    <t>Antonio</t>
  </si>
  <si>
    <t>Frane</t>
  </si>
  <si>
    <t>Tea</t>
  </si>
  <si>
    <t>Sanjin</t>
  </si>
  <si>
    <t>Tatjana</t>
  </si>
  <si>
    <t>Hrvoje</t>
  </si>
  <si>
    <t>Zoran</t>
  </si>
  <si>
    <t>Dino</t>
  </si>
  <si>
    <t>Valentina</t>
  </si>
  <si>
    <t>Karlo</t>
  </si>
  <si>
    <t>Karmen</t>
  </si>
  <si>
    <t>Luka</t>
  </si>
  <si>
    <t>Deni</t>
  </si>
  <si>
    <t>Karla</t>
  </si>
  <si>
    <t>Neno</t>
  </si>
  <si>
    <t>Dalibor</t>
  </si>
  <si>
    <t>Boris</t>
  </si>
  <si>
    <t>Aleksandar</t>
  </si>
  <si>
    <t>Emanuel</t>
  </si>
  <si>
    <t>Antonija</t>
  </si>
  <si>
    <t>Roberto</t>
  </si>
  <si>
    <t>Rb</t>
  </si>
  <si>
    <t>Prezime</t>
  </si>
  <si>
    <t>Spol</t>
  </si>
  <si>
    <t>smjer</t>
  </si>
  <si>
    <t>Godine</t>
  </si>
  <si>
    <t>BROJ BODOVA</t>
  </si>
  <si>
    <t>Izračunajte uporabom Excelovih funkcija!</t>
  </si>
  <si>
    <t>Vanja</t>
  </si>
  <si>
    <t>Peruić</t>
  </si>
  <si>
    <t>Ž</t>
  </si>
  <si>
    <t>Informatika</t>
  </si>
  <si>
    <t>Matijević</t>
  </si>
  <si>
    <t>Poduzetništvo</t>
  </si>
  <si>
    <t>Maja</t>
  </si>
  <si>
    <t>Ivić</t>
  </si>
  <si>
    <t>Ivan</t>
  </si>
  <si>
    <t>Markić</t>
  </si>
  <si>
    <t>M</t>
  </si>
  <si>
    <t>Matija</t>
  </si>
  <si>
    <t>Anić</t>
  </si>
  <si>
    <t>Goran</t>
  </si>
  <si>
    <t>Ukupan broj studentica</t>
  </si>
  <si>
    <t>Ukupan broj studenata</t>
  </si>
  <si>
    <t>Prosječna starost studenata (broj oblikovati kao cijeli broj)</t>
  </si>
  <si>
    <t>Prosječna starost studentica (broj oblikovati kao cijeli broj)</t>
  </si>
  <si>
    <t>% Poreza</t>
  </si>
  <si>
    <t>% POREZA:</t>
  </si>
  <si>
    <t>IZNOS POREZA</t>
  </si>
  <si>
    <t>IZNOS POREZA = PRIHOD * % POREZA</t>
  </si>
  <si>
    <t>ako je firma Intel % poreza je 5%, a ako je AMD 7%</t>
  </si>
  <si>
    <t>UKUPNO=PROMET + iznos POREZA</t>
  </si>
  <si>
    <t>IZNOS POREZA = PROMET * % POREZA</t>
  </si>
  <si>
    <t xml:space="preserve">ostalo,   ostaviti prazno            </t>
  </si>
  <si>
    <t>UKUPNO &lt; 2000,   Neuspjesan</t>
  </si>
  <si>
    <t>Broj korisnika sa imenom: Kristina</t>
  </si>
  <si>
    <t>Broj korisnika sa imenom: Petra</t>
  </si>
  <si>
    <t>Broj korisnika mlađih od: 70 godina</t>
  </si>
  <si>
    <t>Broj korisnika starijih od: 90 godina</t>
  </si>
  <si>
    <t>Koliko ima stolova jeftinijih od 1.000 kn</t>
  </si>
  <si>
    <t>Koliko ima radnih stolova</t>
  </si>
  <si>
    <t>Ukupan broj studenata/studentica s prezimenom Anić</t>
  </si>
  <si>
    <t>Ukupan broj studenata/studentica koji imaju 40 bodova</t>
  </si>
  <si>
    <t>Ukupan broj studenata/studentica s imenom Matija</t>
  </si>
  <si>
    <t>Ukupan broj studenata/studentica starijih od 18 godina</t>
  </si>
  <si>
    <t>Ukupan broj studenata/studentica koji imaju više od 30 bodova</t>
  </si>
  <si>
    <t>Ukupan zbroj bodova svih studenata/studentica na smjeru Promet</t>
  </si>
  <si>
    <t>Ukupan zbroj bodova svih studenata/studentica na smjeru Poduzetništvo</t>
  </si>
</sst>
</file>

<file path=xl/styles.xml><?xml version="1.0" encoding="utf-8"?>
<styleSheet xmlns="http://schemas.openxmlformats.org/spreadsheetml/2006/main">
  <numFmts count="6">
    <numFmt numFmtId="164" formatCode="#,##0.00\ &quot;kn&quot;"/>
    <numFmt numFmtId="165" formatCode="_(&quot;$&quot;* #,##0.00_);_(&quot;$&quot;* \(#,##0.00\);_(&quot;$&quot;* &quot;-&quot;??_);_(@_)"/>
    <numFmt numFmtId="166" formatCode="#.0\ &quot;l&quot;"/>
    <numFmt numFmtId="167" formatCode="0.000000"/>
    <numFmt numFmtId="168" formatCode="_(* #,##0.00_);_(* \(#,##0.00\);_(* &quot;-&quot;??_);_(@_)"/>
    <numFmt numFmtId="169" formatCode="_-&quot;kn&quot;\ * #,##0.00_-;\-&quot;kn&quot;\ * #,##0.00_-;_-&quot;kn&quot;\ * &quot;-&quot;??_-;_-@_-"/>
  </numFmts>
  <fonts count="2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</font>
    <font>
      <sz val="10"/>
      <name val="7_Dutch"/>
    </font>
    <font>
      <sz val="10"/>
      <name val="Arial CE"/>
    </font>
    <font>
      <b/>
      <sz val="10"/>
      <name val="Arial"/>
      <charset val="238"/>
    </font>
    <font>
      <b/>
      <sz val="11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charset val="238"/>
    </font>
    <font>
      <sz val="10"/>
      <name val="Arial CE"/>
      <charset val="238"/>
    </font>
    <font>
      <b/>
      <sz val="10"/>
      <color indexed="56"/>
      <name val="Arial CE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EF81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8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17">
    <xf numFmtId="0" fontId="0" fillId="0" borderId="0" xfId="0"/>
    <xf numFmtId="0" fontId="6" fillId="0" borderId="0" xfId="3"/>
    <xf numFmtId="0" fontId="1" fillId="0" borderId="0" xfId="5"/>
    <xf numFmtId="0" fontId="4" fillId="3" borderId="4" xfId="5" applyFont="1" applyFill="1" applyBorder="1" applyAlignment="1">
      <alignment horizontal="center" vertical="center" wrapText="1"/>
    </xf>
    <xf numFmtId="0" fontId="1" fillId="4" borderId="4" xfId="5" applyFill="1" applyBorder="1" applyAlignment="1">
      <alignment horizontal="center" vertical="center"/>
    </xf>
    <xf numFmtId="0" fontId="1" fillId="4" borderId="4" xfId="5" applyFont="1" applyFill="1" applyBorder="1" applyAlignment="1">
      <alignment horizontal="center" vertical="center"/>
    </xf>
    <xf numFmtId="166" fontId="1" fillId="4" borderId="4" xfId="5" applyNumberFormat="1" applyFont="1" applyFill="1" applyBorder="1" applyAlignment="1">
      <alignment horizontal="center" vertical="center"/>
    </xf>
    <xf numFmtId="164" fontId="1" fillId="4" borderId="4" xfId="2" applyNumberFormat="1" applyFont="1" applyFill="1" applyBorder="1" applyAlignment="1"/>
    <xf numFmtId="0" fontId="5" fillId="0" borderId="0" xfId="5" applyFont="1"/>
    <xf numFmtId="0" fontId="1" fillId="0" borderId="5" xfId="5" applyFill="1" applyBorder="1" applyAlignment="1">
      <alignment horizontal="center"/>
    </xf>
    <xf numFmtId="167" fontId="10" fillId="0" borderId="0" xfId="6" applyNumberFormat="1" applyFont="1" applyFill="1" applyBorder="1"/>
    <xf numFmtId="0" fontId="10" fillId="0" borderId="0" xfId="6" applyNumberFormat="1" applyFont="1" applyFill="1" applyBorder="1"/>
    <xf numFmtId="0" fontId="1" fillId="0" borderId="5" xfId="5" applyFill="1" applyBorder="1" applyAlignment="1"/>
    <xf numFmtId="167" fontId="10" fillId="0" borderId="0" xfId="6" applyNumberFormat="1" applyFont="1" applyFill="1" applyBorder="1" applyAlignment="1"/>
    <xf numFmtId="0" fontId="5" fillId="0" borderId="0" xfId="7" applyFont="1"/>
    <xf numFmtId="0" fontId="5" fillId="0" borderId="4" xfId="7" applyFont="1" applyFill="1" applyBorder="1"/>
    <xf numFmtId="0" fontId="5" fillId="0" borderId="9" xfId="7" quotePrefix="1" applyFont="1" applyFill="1" applyBorder="1"/>
    <xf numFmtId="168" fontId="5" fillId="0" borderId="10" xfId="1" applyFont="1" applyFill="1" applyBorder="1"/>
    <xf numFmtId="0" fontId="5" fillId="0" borderId="11" xfId="7" quotePrefix="1" applyFont="1" applyFill="1" applyBorder="1"/>
    <xf numFmtId="0" fontId="5" fillId="0" borderId="12" xfId="7" applyFont="1" applyFill="1" applyBorder="1"/>
    <xf numFmtId="168" fontId="5" fillId="0" borderId="13" xfId="1" applyFont="1" applyFill="1" applyBorder="1"/>
    <xf numFmtId="0" fontId="5" fillId="0" borderId="14" xfId="7" quotePrefix="1" applyFont="1" applyFill="1" applyBorder="1"/>
    <xf numFmtId="0" fontId="5" fillId="0" borderId="2" xfId="7" applyFont="1" applyFill="1" applyBorder="1"/>
    <xf numFmtId="168" fontId="5" fillId="0" borderId="15" xfId="1" applyFont="1" applyFill="1" applyBorder="1"/>
    <xf numFmtId="168" fontId="5" fillId="2" borderId="16" xfId="1" applyFont="1" applyFill="1" applyBorder="1"/>
    <xf numFmtId="168" fontId="5" fillId="2" borderId="17" xfId="1" applyFont="1" applyFill="1" applyBorder="1"/>
    <xf numFmtId="168" fontId="5" fillId="2" borderId="18" xfId="1" applyFont="1" applyFill="1" applyBorder="1"/>
    <xf numFmtId="0" fontId="5" fillId="0" borderId="0" xfId="7" applyFont="1" applyAlignment="1">
      <alignment horizontal="left"/>
    </xf>
    <xf numFmtId="0" fontId="5" fillId="2" borderId="16" xfId="7" applyFont="1" applyFill="1" applyBorder="1" applyAlignment="1">
      <alignment horizontal="center"/>
    </xf>
    <xf numFmtId="0" fontId="5" fillId="2" borderId="17" xfId="7" applyFont="1" applyFill="1" applyBorder="1" applyAlignment="1">
      <alignment horizontal="center"/>
    </xf>
    <xf numFmtId="0" fontId="5" fillId="2" borderId="18" xfId="7" applyFont="1" applyFill="1" applyBorder="1" applyAlignment="1">
      <alignment horizontal="center"/>
    </xf>
    <xf numFmtId="0" fontId="5" fillId="2" borderId="19" xfId="7" applyFont="1" applyFill="1" applyBorder="1" applyAlignment="1">
      <alignment horizontal="center"/>
    </xf>
    <xf numFmtId="2" fontId="5" fillId="0" borderId="1" xfId="1" applyNumberFormat="1" applyFont="1" applyFill="1" applyBorder="1"/>
    <xf numFmtId="2" fontId="5" fillId="0" borderId="15" xfId="1" applyNumberFormat="1" applyFont="1" applyFill="1" applyBorder="1"/>
    <xf numFmtId="0" fontId="11" fillId="3" borderId="4" xfId="4" applyFont="1" applyFill="1" applyBorder="1" applyAlignment="1">
      <alignment horizontal="center"/>
    </xf>
    <xf numFmtId="0" fontId="11" fillId="0" borderId="0" xfId="4" applyFont="1"/>
    <xf numFmtId="0" fontId="12" fillId="0" borderId="0" xfId="0" applyFont="1"/>
    <xf numFmtId="0" fontId="11" fillId="0" borderId="4" xfId="4" applyFont="1" applyBorder="1"/>
    <xf numFmtId="2" fontId="11" fillId="0" borderId="4" xfId="4" applyNumberFormat="1" applyFont="1" applyBorder="1"/>
    <xf numFmtId="0" fontId="11" fillId="0" borderId="0" xfId="4" applyFont="1" applyAlignment="1">
      <alignment horizontal="right"/>
    </xf>
    <xf numFmtId="9" fontId="11" fillId="0" borderId="0" xfId="4" applyNumberFormat="1" applyFont="1"/>
    <xf numFmtId="0" fontId="11" fillId="3" borderId="4" xfId="4" applyFont="1" applyFill="1" applyBorder="1"/>
    <xf numFmtId="2" fontId="13" fillId="0" borderId="4" xfId="4" applyNumberFormat="1" applyFont="1" applyBorder="1"/>
    <xf numFmtId="0" fontId="12" fillId="0" borderId="0" xfId="4" applyFont="1"/>
    <xf numFmtId="0" fontId="14" fillId="3" borderId="4" xfId="4" applyFont="1" applyFill="1" applyBorder="1" applyAlignment="1">
      <alignment horizontal="center"/>
    </xf>
    <xf numFmtId="0" fontId="14" fillId="3" borderId="4" xfId="4" applyFont="1" applyFill="1" applyBorder="1"/>
    <xf numFmtId="2" fontId="11" fillId="0" borderId="4" xfId="9" applyNumberFormat="1" applyFont="1" applyBorder="1"/>
    <xf numFmtId="0" fontId="15" fillId="0" borderId="0" xfId="0" applyFont="1"/>
    <xf numFmtId="2" fontId="13" fillId="3" borderId="4" xfId="4" applyNumberFormat="1" applyFont="1" applyFill="1" applyBorder="1"/>
    <xf numFmtId="0" fontId="16" fillId="0" borderId="0" xfId="10" applyFont="1"/>
    <xf numFmtId="0" fontId="17" fillId="0" borderId="0" xfId="10" applyFont="1"/>
    <xf numFmtId="0" fontId="17" fillId="0" borderId="0" xfId="10" applyFont="1" applyAlignment="1">
      <alignment horizontal="right"/>
    </xf>
    <xf numFmtId="9" fontId="17" fillId="0" borderId="0" xfId="10" applyNumberFormat="1" applyFont="1"/>
    <xf numFmtId="0" fontId="18" fillId="0" borderId="0" xfId="0" applyFont="1"/>
    <xf numFmtId="0" fontId="20" fillId="5" borderId="4" xfId="13" applyFont="1" applyFill="1" applyBorder="1" applyAlignment="1">
      <alignment horizontal="center"/>
    </xf>
    <xf numFmtId="0" fontId="0" fillId="0" borderId="0" xfId="0" applyNumberFormat="1"/>
    <xf numFmtId="0" fontId="21" fillId="0" borderId="4" xfId="13" applyFont="1" applyFill="1" applyBorder="1" applyAlignment="1">
      <alignment horizontal="center"/>
    </xf>
    <xf numFmtId="0" fontId="21" fillId="0" borderId="4" xfId="13" applyFont="1" applyFill="1" applyBorder="1"/>
    <xf numFmtId="0" fontId="21" fillId="0" borderId="4" xfId="13" applyFont="1" applyFill="1" applyBorder="1" applyAlignment="1"/>
    <xf numFmtId="1" fontId="21" fillId="0" borderId="4" xfId="13" applyNumberFormat="1" applyFont="1" applyFill="1" applyBorder="1" applyAlignment="1">
      <alignment horizontal="center"/>
    </xf>
    <xf numFmtId="1" fontId="21" fillId="0" borderId="4" xfId="14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3" fillId="0" borderId="0" xfId="15" applyNumberFormat="1" applyAlignment="1">
      <alignment vertical="center"/>
    </xf>
    <xf numFmtId="0" fontId="3" fillId="6" borderId="4" xfId="15" applyNumberFormat="1" applyFill="1" applyBorder="1" applyAlignment="1">
      <alignment vertical="center"/>
    </xf>
    <xf numFmtId="0" fontId="3" fillId="0" borderId="0" xfId="15" applyNumberFormat="1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5" fillId="0" borderId="23" xfId="9" applyNumberFormat="1" applyFont="1" applyFill="1" applyBorder="1"/>
    <xf numFmtId="168" fontId="5" fillId="2" borderId="22" xfId="1" applyFont="1" applyFill="1" applyBorder="1"/>
    <xf numFmtId="0" fontId="5" fillId="2" borderId="22" xfId="7" applyFont="1" applyFill="1" applyBorder="1" applyAlignment="1">
      <alignment horizontal="center" wrapText="1"/>
    </xf>
    <xf numFmtId="0" fontId="5" fillId="2" borderId="22" xfId="7" applyFont="1" applyFill="1" applyBorder="1" applyAlignment="1">
      <alignment horizontal="left"/>
    </xf>
    <xf numFmtId="0" fontId="5" fillId="2" borderId="17" xfId="7" applyFont="1" applyFill="1" applyBorder="1" applyAlignment="1">
      <alignment horizontal="center" wrapText="1"/>
    </xf>
    <xf numFmtId="0" fontId="11" fillId="7" borderId="4" xfId="4" applyFont="1" applyFill="1" applyBorder="1" applyAlignment="1">
      <alignment horizontal="center"/>
    </xf>
    <xf numFmtId="0" fontId="5" fillId="7" borderId="17" xfId="7" applyFont="1" applyFill="1" applyBorder="1" applyAlignment="1">
      <alignment horizontal="center" wrapText="1"/>
    </xf>
    <xf numFmtId="0" fontId="5" fillId="7" borderId="22" xfId="7" applyFont="1" applyFill="1" applyBorder="1" applyAlignment="1">
      <alignment horizontal="center" wrapText="1"/>
    </xf>
    <xf numFmtId="0" fontId="11" fillId="7" borderId="4" xfId="4" applyFont="1" applyFill="1" applyBorder="1"/>
    <xf numFmtId="0" fontId="0" fillId="0" borderId="4" xfId="0" applyBorder="1"/>
    <xf numFmtId="0" fontId="18" fillId="8" borderId="0" xfId="0" applyFont="1" applyFill="1"/>
    <xf numFmtId="0" fontId="22" fillId="0" borderId="0" xfId="0" applyFont="1"/>
    <xf numFmtId="0" fontId="22" fillId="8" borderId="0" xfId="0" applyFont="1" applyFill="1"/>
    <xf numFmtId="0" fontId="22" fillId="9" borderId="0" xfId="0" applyFont="1" applyFill="1"/>
    <xf numFmtId="9" fontId="5" fillId="0" borderId="2" xfId="9" applyFont="1" applyFill="1" applyBorder="1"/>
    <xf numFmtId="9" fontId="11" fillId="0" borderId="4" xfId="9" applyFont="1" applyBorder="1"/>
    <xf numFmtId="2" fontId="11" fillId="0" borderId="0" xfId="4" applyNumberFormat="1" applyFont="1"/>
    <xf numFmtId="164" fontId="1" fillId="0" borderId="5" xfId="5" applyNumberFormat="1" applyFill="1" applyBorder="1" applyAlignment="1">
      <alignment horizontal="center"/>
    </xf>
    <xf numFmtId="164" fontId="10" fillId="0" borderId="0" xfId="6" applyNumberFormat="1" applyFont="1" applyFill="1" applyBorder="1"/>
    <xf numFmtId="164" fontId="0" fillId="0" borderId="0" xfId="0" applyNumberFormat="1"/>
    <xf numFmtId="2" fontId="11" fillId="3" borderId="4" xfId="4" applyNumberFormat="1" applyFont="1" applyFill="1" applyBorder="1"/>
    <xf numFmtId="0" fontId="11" fillId="0" borderId="0" xfId="4" applyFont="1" applyFill="1" applyBorder="1"/>
    <xf numFmtId="0" fontId="12" fillId="0" borderId="0" xfId="4" applyFont="1" applyFill="1" applyBorder="1"/>
    <xf numFmtId="0" fontId="14" fillId="0" borderId="0" xfId="4" applyFont="1" applyFill="1" applyBorder="1" applyAlignment="1">
      <alignment horizontal="center"/>
    </xf>
    <xf numFmtId="2" fontId="11" fillId="0" borderId="0" xfId="4" applyNumberFormat="1" applyFont="1" applyFill="1" applyBorder="1"/>
    <xf numFmtId="0" fontId="14" fillId="0" borderId="0" xfId="4" applyFont="1" applyFill="1" applyBorder="1"/>
    <xf numFmtId="2" fontId="13" fillId="0" borderId="0" xfId="4" applyNumberFormat="1" applyFont="1" applyFill="1" applyBorder="1"/>
    <xf numFmtId="0" fontId="12" fillId="0" borderId="0" xfId="0" applyFont="1" applyFill="1" applyBorder="1"/>
    <xf numFmtId="1" fontId="3" fillId="6" borderId="4" xfId="15" applyNumberFormat="1" applyFill="1" applyBorder="1" applyAlignment="1">
      <alignment vertical="center"/>
    </xf>
    <xf numFmtId="1" fontId="3" fillId="6" borderId="4" xfId="15" applyNumberFormat="1" applyFont="1" applyFill="1" applyBorder="1" applyAlignment="1">
      <alignment vertical="center"/>
    </xf>
    <xf numFmtId="0" fontId="3" fillId="0" borderId="7" xfId="5" applyFont="1" applyBorder="1" applyAlignment="1"/>
    <xf numFmtId="0" fontId="3" fillId="0" borderId="8" xfId="5" applyFont="1" applyBorder="1" applyAlignment="1"/>
    <xf numFmtId="0" fontId="1" fillId="0" borderId="4" xfId="5" applyFont="1" applyBorder="1" applyAlignment="1">
      <alignment horizontal="left"/>
    </xf>
    <xf numFmtId="0" fontId="1" fillId="0" borderId="4" xfId="5" applyBorder="1" applyAlignment="1">
      <alignment horizontal="left"/>
    </xf>
    <xf numFmtId="0" fontId="1" fillId="0" borderId="6" xfId="5" applyBorder="1" applyAlignment="1">
      <alignment horizontal="left"/>
    </xf>
    <xf numFmtId="0" fontId="1" fillId="0" borderId="6" xfId="5" applyFont="1" applyBorder="1" applyAlignment="1">
      <alignment horizontal="left"/>
    </xf>
    <xf numFmtId="0" fontId="1" fillId="0" borderId="7" xfId="5" applyFont="1" applyBorder="1" applyAlignment="1">
      <alignment horizontal="left"/>
    </xf>
    <xf numFmtId="0" fontId="1" fillId="0" borderId="8" xfId="5" applyFont="1" applyBorder="1" applyAlignment="1">
      <alignment horizontal="left"/>
    </xf>
    <xf numFmtId="0" fontId="4" fillId="3" borderId="6" xfId="5" applyFont="1" applyFill="1" applyBorder="1" applyAlignment="1">
      <alignment horizontal="center"/>
    </xf>
    <xf numFmtId="0" fontId="4" fillId="3" borderId="7" xfId="5" applyFont="1" applyFill="1" applyBorder="1" applyAlignment="1">
      <alignment horizontal="center"/>
    </xf>
    <xf numFmtId="0" fontId="4" fillId="3" borderId="3" xfId="5" applyFont="1" applyFill="1" applyBorder="1" applyAlignment="1">
      <alignment horizontal="center"/>
    </xf>
    <xf numFmtId="0" fontId="9" fillId="0" borderId="0" xfId="3" applyFont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right"/>
    </xf>
  </cellXfs>
  <cellStyles count="16">
    <cellStyle name="Comma 3" xfId="11"/>
    <cellStyle name="Comma_vježbanje_ponavljanje4_3u" xfId="1"/>
    <cellStyle name="Currency_046-048_Excel_kol_vj2" xfId="2"/>
    <cellStyle name="Currency_ZADATAK_SUMIF_COUNTIF" xfId="15"/>
    <cellStyle name="Normal" xfId="0" builtinId="0"/>
    <cellStyle name="Normal 3" xfId="10"/>
    <cellStyle name="Normal_046-048_Excel_kol_vj2" xfId="3"/>
    <cellStyle name="Normal_Advanced Filter" xfId="13"/>
    <cellStyle name="Normal_Sheet5" xfId="4"/>
    <cellStyle name="Normal_Test_Excel_07_05" xfId="5"/>
    <cellStyle name="Normal_UsporedbaDobitiIGubitkaGordan" xfId="6"/>
    <cellStyle name="Normal_vježbanje_ponavljanje4_3u" xfId="7"/>
    <cellStyle name="Obično__6.4 Apsolutna i relativna adresa" xfId="8"/>
    <cellStyle name="Percent" xfId="9" builtinId="5"/>
    <cellStyle name="Percent 2" xfId="12"/>
    <cellStyle name="Percent 3" xfId="14"/>
  </cellStyles>
  <dxfs count="0"/>
  <tableStyles count="0" defaultTableStyle="TableStyleMedium9" defaultPivotStyle="PivotStyleLight16"/>
  <colors>
    <mruColors>
      <color rgb="FFD0EF8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zbe/vezbe%202005/VEZBE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3u_2010_zad\_zadaci_statisti&#269;ke\VEZBE%2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ezbe/vezbe%202005/VEZBE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zvestaj"/>
      <sheetName val="grafik"/>
      <sheetName val="Podaci"/>
      <sheetName val="tab3"/>
      <sheetName val="Sta-Ako"/>
      <sheetName val="tab2"/>
    </sheetNames>
    <sheetDataSet>
      <sheetData sheetId="0"/>
      <sheetData sheetId="1"/>
      <sheetData sheetId="2">
        <row r="4">
          <cell r="B4">
            <v>0</v>
          </cell>
          <cell r="E4">
            <v>100</v>
          </cell>
        </row>
        <row r="5">
          <cell r="B5">
            <v>0.01</v>
          </cell>
          <cell r="E5">
            <v>50</v>
          </cell>
        </row>
      </sheetData>
      <sheetData sheetId="3">
        <row r="2">
          <cell r="B2">
            <v>0</v>
          </cell>
          <cell r="C2">
            <v>1</v>
          </cell>
        </row>
        <row r="3">
          <cell r="B3">
            <v>0.8414709848078965</v>
          </cell>
          <cell r="C3">
            <v>0.87758256189037276</v>
          </cell>
        </row>
        <row r="4">
          <cell r="B4">
            <v>0.90929742682568171</v>
          </cell>
          <cell r="C4">
            <v>0.54030230586813977</v>
          </cell>
        </row>
        <row r="5">
          <cell r="B5">
            <v>0.14112000805986721</v>
          </cell>
          <cell r="C5">
            <v>7.0737201667702906E-2</v>
          </cell>
        </row>
        <row r="6">
          <cell r="B6">
            <v>-0.7568024953079282</v>
          </cell>
          <cell r="C6">
            <v>-0.41614683654714241</v>
          </cell>
        </row>
        <row r="7">
          <cell r="B7">
            <v>-0.95892427466313845</v>
          </cell>
          <cell r="C7">
            <v>-0.8011436155469337</v>
          </cell>
        </row>
        <row r="8">
          <cell r="B8">
            <v>-0.27941549819892503</v>
          </cell>
          <cell r="C8">
            <v>-0.98999249660044553</v>
          </cell>
        </row>
        <row r="9">
          <cell r="B9">
            <v>0.65698659871878973</v>
          </cell>
          <cell r="C9">
            <v>-0.93645668729079623</v>
          </cell>
        </row>
        <row r="10">
          <cell r="B10">
            <v>0.98935824662338179</v>
          </cell>
          <cell r="C10">
            <v>-0.65364362086361194</v>
          </cell>
        </row>
        <row r="11">
          <cell r="B11">
            <v>0.41211848524175659</v>
          </cell>
          <cell r="C11">
            <v>-0.2107957994307797</v>
          </cell>
        </row>
        <row r="12">
          <cell r="B12">
            <v>-0.54402111088936977</v>
          </cell>
          <cell r="C12">
            <v>0.28366218546322625</v>
          </cell>
        </row>
        <row r="13">
          <cell r="B13">
            <v>-0.99999020655070348</v>
          </cell>
          <cell r="C13">
            <v>0.70866977429125932</v>
          </cell>
        </row>
        <row r="14">
          <cell r="B14">
            <v>-0.53657291800043649</v>
          </cell>
          <cell r="C14">
            <v>0.96017028665036575</v>
          </cell>
        </row>
        <row r="15">
          <cell r="B15">
            <v>0.42016703682663931</v>
          </cell>
          <cell r="C15">
            <v>0.97658762572802371</v>
          </cell>
        </row>
        <row r="16">
          <cell r="B16">
            <v>0.99060735569487002</v>
          </cell>
          <cell r="C16">
            <v>0.75390225434330527</v>
          </cell>
        </row>
        <row r="17">
          <cell r="B17">
            <v>0.65028784015711683</v>
          </cell>
          <cell r="C17">
            <v>0.34663531783502582</v>
          </cell>
        </row>
        <row r="18">
          <cell r="B18">
            <v>-0.2879033166650653</v>
          </cell>
          <cell r="C18">
            <v>-0.14550003380861354</v>
          </cell>
        </row>
        <row r="19">
          <cell r="B19">
            <v>-0.96139749187955681</v>
          </cell>
          <cell r="C19">
            <v>-0.60201190268482363</v>
          </cell>
        </row>
        <row r="20">
          <cell r="B20">
            <v>-0.75098724677167372</v>
          </cell>
          <cell r="C20">
            <v>-0.91113026188467772</v>
          </cell>
        </row>
        <row r="21">
          <cell r="B21">
            <v>0.14987720966295584</v>
          </cell>
          <cell r="C21">
            <v>-0.99717215619637833</v>
          </cell>
        </row>
        <row r="22">
          <cell r="B22">
            <v>0.91294525072762911</v>
          </cell>
          <cell r="C22">
            <v>-0.83907152907645144</v>
          </cell>
        </row>
        <row r="23">
          <cell r="B23">
            <v>0.83665563853605407</v>
          </cell>
          <cell r="C23">
            <v>-0.47553692799599095</v>
          </cell>
        </row>
        <row r="24">
          <cell r="B24">
            <v>-8.8513092904109799E-3</v>
          </cell>
          <cell r="C24">
            <v>4.4256979880543381E-3</v>
          </cell>
        </row>
        <row r="25">
          <cell r="B25">
            <v>-0.84622040417517441</v>
          </cell>
          <cell r="C25">
            <v>0.48330475875300899</v>
          </cell>
        </row>
        <row r="26">
          <cell r="B26">
            <v>-0.90557836200662079</v>
          </cell>
          <cell r="C26">
            <v>0.84385395873249402</v>
          </cell>
        </row>
        <row r="27">
          <cell r="B27">
            <v>-0.13235175009776598</v>
          </cell>
          <cell r="C27">
            <v>0.99779827917858088</v>
          </cell>
        </row>
        <row r="28">
          <cell r="B28">
            <v>0.76255845047960735</v>
          </cell>
          <cell r="C28">
            <v>0.90744678145019475</v>
          </cell>
        </row>
        <row r="29">
          <cell r="B29">
            <v>0.95637592840450092</v>
          </cell>
          <cell r="C29">
            <v>0.59492066330988913</v>
          </cell>
        </row>
        <row r="30">
          <cell r="C30">
            <v>0.13673721820783008</v>
          </cell>
        </row>
      </sheetData>
      <sheetData sheetId="4">
        <row r="4">
          <cell r="A4" t="str">
            <v>januar</v>
          </cell>
          <cell r="B4" t="str">
            <v>TV</v>
          </cell>
          <cell r="E4">
            <v>2051.6</v>
          </cell>
        </row>
        <row r="5">
          <cell r="A5" t="str">
            <v>februar</v>
          </cell>
          <cell r="B5" t="str">
            <v>TV</v>
          </cell>
          <cell r="E5">
            <v>1081</v>
          </cell>
        </row>
        <row r="6">
          <cell r="A6" t="str">
            <v>mart</v>
          </cell>
          <cell r="B6" t="str">
            <v>TV</v>
          </cell>
          <cell r="E6">
            <v>1655.4</v>
          </cell>
        </row>
        <row r="7">
          <cell r="A7" t="str">
            <v>april</v>
          </cell>
          <cell r="B7" t="str">
            <v>TV</v>
          </cell>
          <cell r="E7">
            <v>1222</v>
          </cell>
        </row>
        <row r="8">
          <cell r="A8" t="str">
            <v>januar</v>
          </cell>
          <cell r="B8" t="str">
            <v>DVD</v>
          </cell>
          <cell r="E8">
            <v>1855.35</v>
          </cell>
        </row>
        <row r="9">
          <cell r="A9" t="str">
            <v>februar</v>
          </cell>
          <cell r="B9" t="str">
            <v>DVD</v>
          </cell>
          <cell r="E9">
            <v>949.4</v>
          </cell>
        </row>
        <row r="10">
          <cell r="A10" t="str">
            <v>mart</v>
          </cell>
          <cell r="B10" t="str">
            <v>DVD</v>
          </cell>
          <cell r="E10">
            <v>1713.99</v>
          </cell>
        </row>
        <row r="11">
          <cell r="A11" t="str">
            <v>april</v>
          </cell>
          <cell r="B11" t="str">
            <v>DVD</v>
          </cell>
          <cell r="E11">
            <v>1633.08</v>
          </cell>
        </row>
        <row r="12">
          <cell r="A12" t="str">
            <v>januar</v>
          </cell>
          <cell r="B12" t="str">
            <v>Telefon</v>
          </cell>
          <cell r="E12">
            <v>1200</v>
          </cell>
        </row>
        <row r="13">
          <cell r="A13" t="str">
            <v>februar</v>
          </cell>
          <cell r="B13" t="str">
            <v>Telefon</v>
          </cell>
          <cell r="E13">
            <v>1634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 1"/>
      <sheetName val="grafik"/>
      <sheetName val="Podaci"/>
      <sheetName val="Tabela 3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I</v>
          </cell>
          <cell r="B2" t="str">
            <v>Intel</v>
          </cell>
        </row>
        <row r="3">
          <cell r="A3" t="str">
            <v>I</v>
          </cell>
          <cell r="B3" t="str">
            <v>AMD</v>
          </cell>
        </row>
        <row r="4">
          <cell r="A4" t="str">
            <v>II</v>
          </cell>
          <cell r="B4" t="str">
            <v>Intel</v>
          </cell>
        </row>
        <row r="5">
          <cell r="A5" t="str">
            <v>II</v>
          </cell>
          <cell r="B5" t="str">
            <v>AMD</v>
          </cell>
        </row>
        <row r="6">
          <cell r="A6" t="str">
            <v>III</v>
          </cell>
          <cell r="B6" t="str">
            <v>Intel</v>
          </cell>
        </row>
        <row r="7">
          <cell r="A7" t="str">
            <v>III</v>
          </cell>
          <cell r="B7" t="str">
            <v>AMD</v>
          </cell>
        </row>
        <row r="8">
          <cell r="A8" t="str">
            <v>IV</v>
          </cell>
          <cell r="B8" t="str">
            <v>Intel</v>
          </cell>
        </row>
        <row r="9">
          <cell r="A9" t="str">
            <v>IV</v>
          </cell>
          <cell r="B9" t="str">
            <v>AMD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2"/>
      <sheetName val="tab3"/>
    </sheetNames>
    <sheetDataSet>
      <sheetData sheetId="0">
        <row r="2">
          <cell r="E2">
            <v>1243.1152674208897</v>
          </cell>
        </row>
        <row r="3">
          <cell r="E3">
            <v>1057.1216921084051</v>
          </cell>
        </row>
        <row r="4">
          <cell r="E4">
            <v>1461.6936441909743</v>
          </cell>
        </row>
        <row r="5">
          <cell r="E5">
            <v>1383.4738995583325</v>
          </cell>
        </row>
        <row r="6">
          <cell r="E6">
            <v>1886.6597436268764</v>
          </cell>
        </row>
        <row r="7">
          <cell r="E7">
            <v>1236.1028095538427</v>
          </cell>
        </row>
        <row r="8">
          <cell r="E8">
            <v>1720.8504741675042</v>
          </cell>
        </row>
        <row r="9">
          <cell r="E9">
            <v>1362.7010990579454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80" zoomScaleNormal="80" workbookViewId="0">
      <selection activeCell="F3" sqref="F3"/>
    </sheetView>
  </sheetViews>
  <sheetFormatPr defaultColWidth="9.140625" defaultRowHeight="12.75"/>
  <cols>
    <col min="1" max="1" width="6.28515625" style="14" customWidth="1"/>
    <col min="2" max="2" width="11.7109375" style="14" customWidth="1"/>
    <col min="3" max="3" width="5.5703125" style="14" customWidth="1"/>
    <col min="4" max="4" width="8.42578125" style="14" customWidth="1"/>
    <col min="5" max="5" width="11.28515625" style="14" bestFit="1" customWidth="1"/>
    <col min="6" max="6" width="9.42578125" style="14" bestFit="1" customWidth="1"/>
    <col min="7" max="7" width="12.85546875" style="14" customWidth="1"/>
    <col min="8" max="8" width="11.85546875" style="14" customWidth="1"/>
    <col min="9" max="9" width="4.85546875" style="14" customWidth="1"/>
    <col min="10" max="10" width="10.85546875" style="14" customWidth="1"/>
    <col min="11" max="16384" width="9.140625" style="14"/>
  </cols>
  <sheetData>
    <row r="1" spans="1:13" ht="13.5" thickBot="1"/>
    <row r="2" spans="1:13" ht="26.25" thickBot="1">
      <c r="A2" s="28" t="s">
        <v>39</v>
      </c>
      <c r="B2" s="29" t="s">
        <v>40</v>
      </c>
      <c r="C2" s="29" t="s">
        <v>50</v>
      </c>
      <c r="D2" s="30" t="s">
        <v>0</v>
      </c>
      <c r="E2" s="31" t="s">
        <v>41</v>
      </c>
      <c r="F2" s="29" t="s">
        <v>164</v>
      </c>
      <c r="G2" s="72" t="s">
        <v>166</v>
      </c>
      <c r="H2" s="30" t="s">
        <v>42</v>
      </c>
      <c r="J2" s="14" t="s">
        <v>62</v>
      </c>
    </row>
    <row r="3" spans="1:13">
      <c r="A3" s="21">
        <v>1</v>
      </c>
      <c r="B3" s="22" t="s">
        <v>43</v>
      </c>
      <c r="C3" s="22">
        <v>33</v>
      </c>
      <c r="D3" s="23">
        <v>67.3</v>
      </c>
      <c r="E3" s="32">
        <f>C3*D3</f>
        <v>2220.9</v>
      </c>
      <c r="F3" s="84">
        <f>IF(E3&lt;2000,10%,15%)</f>
        <v>0.15</v>
      </c>
      <c r="G3" s="70">
        <f>E3*F3</f>
        <v>333.13499999999999</v>
      </c>
      <c r="H3" s="33">
        <f>E3+G3</f>
        <v>2554.0349999999999</v>
      </c>
      <c r="J3" s="14" t="s">
        <v>165</v>
      </c>
      <c r="K3" s="27" t="s">
        <v>81</v>
      </c>
      <c r="L3" s="27"/>
      <c r="M3" s="27"/>
    </row>
    <row r="4" spans="1:13" ht="13.5" thickBot="1">
      <c r="A4" s="16">
        <v>2</v>
      </c>
      <c r="B4" s="15" t="s">
        <v>44</v>
      </c>
      <c r="C4" s="15">
        <v>44</v>
      </c>
      <c r="D4" s="17">
        <v>88.2</v>
      </c>
      <c r="E4" s="32">
        <f t="shared" ref="E4:E24" si="0">C4*D4</f>
        <v>3880.8</v>
      </c>
      <c r="F4" s="84">
        <f t="shared" ref="F4:F24" si="1">IF(E4&lt;2000,10%,15%)</f>
        <v>0.15</v>
      </c>
      <c r="G4" s="70">
        <f t="shared" ref="G4:G24" si="2">E4*F4</f>
        <v>582.12</v>
      </c>
      <c r="H4" s="33">
        <f t="shared" ref="H4:H24" si="3">E4+G4</f>
        <v>4462.92</v>
      </c>
      <c r="K4" s="27"/>
      <c r="L4" s="27"/>
      <c r="M4" s="27"/>
    </row>
    <row r="5" spans="1:13" ht="13.5" thickBot="1">
      <c r="A5" s="16">
        <v>3</v>
      </c>
      <c r="B5" s="15" t="s">
        <v>45</v>
      </c>
      <c r="C5" s="15">
        <v>24</v>
      </c>
      <c r="D5" s="17">
        <v>66.8</v>
      </c>
      <c r="E5" s="32">
        <f t="shared" si="0"/>
        <v>1603.1999999999998</v>
      </c>
      <c r="F5" s="84">
        <f t="shared" si="1"/>
        <v>0.1</v>
      </c>
      <c r="G5" s="70">
        <f t="shared" si="2"/>
        <v>160.32</v>
      </c>
      <c r="H5" s="33">
        <f t="shared" si="3"/>
        <v>1763.5199999999998</v>
      </c>
      <c r="J5" s="73" t="s">
        <v>167</v>
      </c>
    </row>
    <row r="6" spans="1:13">
      <c r="A6" s="16">
        <v>4</v>
      </c>
      <c r="B6" s="15" t="s">
        <v>46</v>
      </c>
      <c r="C6" s="15">
        <v>55</v>
      </c>
      <c r="D6" s="17">
        <v>33.200000000000003</v>
      </c>
      <c r="E6" s="32">
        <f t="shared" si="0"/>
        <v>1826.0000000000002</v>
      </c>
      <c r="F6" s="84">
        <f t="shared" si="1"/>
        <v>0.1</v>
      </c>
      <c r="G6" s="70">
        <f t="shared" si="2"/>
        <v>182.60000000000002</v>
      </c>
      <c r="H6" s="33">
        <f t="shared" si="3"/>
        <v>2008.6000000000004</v>
      </c>
    </row>
    <row r="7" spans="1:13">
      <c r="A7" s="16">
        <v>5</v>
      </c>
      <c r="B7" s="15" t="s">
        <v>47</v>
      </c>
      <c r="C7" s="15">
        <v>12</v>
      </c>
      <c r="D7" s="17">
        <v>89.7</v>
      </c>
      <c r="E7" s="32">
        <f t="shared" si="0"/>
        <v>1076.4000000000001</v>
      </c>
      <c r="F7" s="84">
        <f t="shared" si="1"/>
        <v>0.1</v>
      </c>
      <c r="G7" s="70">
        <f t="shared" si="2"/>
        <v>107.64000000000001</v>
      </c>
      <c r="H7" s="33">
        <f t="shared" si="3"/>
        <v>1184.0400000000002</v>
      </c>
      <c r="J7" s="14" t="s">
        <v>63</v>
      </c>
    </row>
    <row r="8" spans="1:13">
      <c r="A8" s="16">
        <v>6</v>
      </c>
      <c r="B8" s="15" t="s">
        <v>64</v>
      </c>
      <c r="C8" s="15">
        <v>33</v>
      </c>
      <c r="D8" s="17">
        <v>67.3</v>
      </c>
      <c r="E8" s="32">
        <f t="shared" si="0"/>
        <v>2220.9</v>
      </c>
      <c r="F8" s="84">
        <f t="shared" si="1"/>
        <v>0.15</v>
      </c>
      <c r="G8" s="70">
        <f t="shared" si="2"/>
        <v>333.13499999999999</v>
      </c>
      <c r="H8" s="33">
        <f t="shared" si="3"/>
        <v>2554.0349999999999</v>
      </c>
    </row>
    <row r="9" spans="1:13">
      <c r="A9" s="16">
        <v>7</v>
      </c>
      <c r="B9" s="15" t="s">
        <v>65</v>
      </c>
      <c r="C9" s="15">
        <v>44</v>
      </c>
      <c r="D9" s="17">
        <v>88.2</v>
      </c>
      <c r="E9" s="32">
        <f t="shared" si="0"/>
        <v>3880.8</v>
      </c>
      <c r="F9" s="84">
        <f t="shared" si="1"/>
        <v>0.15</v>
      </c>
      <c r="G9" s="70">
        <f t="shared" si="2"/>
        <v>582.12</v>
      </c>
      <c r="H9" s="33">
        <f t="shared" si="3"/>
        <v>4462.92</v>
      </c>
    </row>
    <row r="10" spans="1:13">
      <c r="A10" s="16">
        <v>8</v>
      </c>
      <c r="B10" s="15" t="s">
        <v>66</v>
      </c>
      <c r="C10" s="15">
        <v>24</v>
      </c>
      <c r="D10" s="17">
        <v>66.8</v>
      </c>
      <c r="E10" s="32">
        <f t="shared" si="0"/>
        <v>1603.1999999999998</v>
      </c>
      <c r="F10" s="84">
        <f t="shared" si="1"/>
        <v>0.1</v>
      </c>
      <c r="G10" s="70">
        <f t="shared" si="2"/>
        <v>160.32</v>
      </c>
      <c r="H10" s="33">
        <f t="shared" si="3"/>
        <v>1763.5199999999998</v>
      </c>
    </row>
    <row r="11" spans="1:13">
      <c r="A11" s="16">
        <v>9</v>
      </c>
      <c r="B11" s="15" t="s">
        <v>67</v>
      </c>
      <c r="C11" s="15">
        <v>55</v>
      </c>
      <c r="D11" s="17">
        <v>35.69</v>
      </c>
      <c r="E11" s="32">
        <f t="shared" si="0"/>
        <v>1962.9499999999998</v>
      </c>
      <c r="F11" s="84">
        <f t="shared" si="1"/>
        <v>0.1</v>
      </c>
      <c r="G11" s="70">
        <f t="shared" si="2"/>
        <v>196.29499999999999</v>
      </c>
      <c r="H11" s="33">
        <f t="shared" si="3"/>
        <v>2159.2449999999999</v>
      </c>
    </row>
    <row r="12" spans="1:13">
      <c r="A12" s="16">
        <v>10</v>
      </c>
      <c r="B12" s="15" t="s">
        <v>68</v>
      </c>
      <c r="C12" s="15">
        <v>12</v>
      </c>
      <c r="D12" s="17">
        <v>89.7</v>
      </c>
      <c r="E12" s="32">
        <f t="shared" si="0"/>
        <v>1076.4000000000001</v>
      </c>
      <c r="F12" s="84">
        <f t="shared" si="1"/>
        <v>0.1</v>
      </c>
      <c r="G12" s="70">
        <f t="shared" si="2"/>
        <v>107.64000000000001</v>
      </c>
      <c r="H12" s="33">
        <f t="shared" si="3"/>
        <v>1184.0400000000002</v>
      </c>
    </row>
    <row r="13" spans="1:13">
      <c r="A13" s="16">
        <v>11</v>
      </c>
      <c r="B13" s="15" t="s">
        <v>69</v>
      </c>
      <c r="C13" s="15">
        <v>10</v>
      </c>
      <c r="D13" s="17">
        <v>65.98</v>
      </c>
      <c r="E13" s="32">
        <f t="shared" si="0"/>
        <v>659.80000000000007</v>
      </c>
      <c r="F13" s="84">
        <f t="shared" si="1"/>
        <v>0.1</v>
      </c>
      <c r="G13" s="70">
        <f t="shared" si="2"/>
        <v>65.98</v>
      </c>
      <c r="H13" s="33">
        <f t="shared" si="3"/>
        <v>725.78000000000009</v>
      </c>
    </row>
    <row r="14" spans="1:13">
      <c r="A14" s="16">
        <v>12</v>
      </c>
      <c r="B14" s="15" t="s">
        <v>70</v>
      </c>
      <c r="C14" s="15">
        <v>12</v>
      </c>
      <c r="D14" s="17">
        <v>64.959999999999994</v>
      </c>
      <c r="E14" s="32">
        <f t="shared" si="0"/>
        <v>779.52</v>
      </c>
      <c r="F14" s="84">
        <f t="shared" si="1"/>
        <v>0.1</v>
      </c>
      <c r="G14" s="70">
        <f t="shared" si="2"/>
        <v>77.951999999999998</v>
      </c>
      <c r="H14" s="33">
        <f t="shared" si="3"/>
        <v>857.47199999999998</v>
      </c>
    </row>
    <row r="15" spans="1:13">
      <c r="A15" s="16">
        <v>13</v>
      </c>
      <c r="B15" s="15" t="s">
        <v>71</v>
      </c>
      <c r="C15" s="15">
        <v>17</v>
      </c>
      <c r="D15" s="17">
        <v>63.94</v>
      </c>
      <c r="E15" s="32">
        <f t="shared" si="0"/>
        <v>1086.98</v>
      </c>
      <c r="F15" s="84">
        <f t="shared" si="1"/>
        <v>0.1</v>
      </c>
      <c r="G15" s="70">
        <f t="shared" si="2"/>
        <v>108.69800000000001</v>
      </c>
      <c r="H15" s="33">
        <f t="shared" si="3"/>
        <v>1195.6780000000001</v>
      </c>
    </row>
    <row r="16" spans="1:13">
      <c r="A16" s="16">
        <v>14</v>
      </c>
      <c r="B16" s="15" t="s">
        <v>72</v>
      </c>
      <c r="C16" s="15">
        <v>58</v>
      </c>
      <c r="D16" s="17">
        <v>62.92</v>
      </c>
      <c r="E16" s="32">
        <f t="shared" si="0"/>
        <v>3649.36</v>
      </c>
      <c r="F16" s="84">
        <f t="shared" si="1"/>
        <v>0.15</v>
      </c>
      <c r="G16" s="70">
        <f t="shared" si="2"/>
        <v>547.404</v>
      </c>
      <c r="H16" s="33">
        <f t="shared" si="3"/>
        <v>4196.7640000000001</v>
      </c>
    </row>
    <row r="17" spans="1:8">
      <c r="A17" s="16">
        <v>15</v>
      </c>
      <c r="B17" s="15" t="s">
        <v>73</v>
      </c>
      <c r="C17" s="15">
        <v>14</v>
      </c>
      <c r="D17" s="17">
        <v>61.9</v>
      </c>
      <c r="E17" s="32">
        <f t="shared" si="0"/>
        <v>866.6</v>
      </c>
      <c r="F17" s="84">
        <f t="shared" si="1"/>
        <v>0.1</v>
      </c>
      <c r="G17" s="70">
        <f t="shared" si="2"/>
        <v>86.660000000000011</v>
      </c>
      <c r="H17" s="33">
        <f t="shared" si="3"/>
        <v>953.26</v>
      </c>
    </row>
    <row r="18" spans="1:8">
      <c r="A18" s="16">
        <v>16</v>
      </c>
      <c r="B18" s="15" t="s">
        <v>74</v>
      </c>
      <c r="C18" s="15">
        <v>21</v>
      </c>
      <c r="D18" s="17">
        <v>60.88</v>
      </c>
      <c r="E18" s="32">
        <f t="shared" si="0"/>
        <v>1278.48</v>
      </c>
      <c r="F18" s="84">
        <f t="shared" si="1"/>
        <v>0.1</v>
      </c>
      <c r="G18" s="70">
        <f t="shared" si="2"/>
        <v>127.84800000000001</v>
      </c>
      <c r="H18" s="33">
        <f t="shared" si="3"/>
        <v>1406.328</v>
      </c>
    </row>
    <row r="19" spans="1:8">
      <c r="A19" s="16">
        <v>17</v>
      </c>
      <c r="B19" s="15" t="s">
        <v>75</v>
      </c>
      <c r="C19" s="15">
        <v>24</v>
      </c>
      <c r="D19" s="17">
        <v>59.86</v>
      </c>
      <c r="E19" s="32">
        <f t="shared" si="0"/>
        <v>1436.6399999999999</v>
      </c>
      <c r="F19" s="84">
        <f t="shared" si="1"/>
        <v>0.1</v>
      </c>
      <c r="G19" s="70">
        <f t="shared" si="2"/>
        <v>143.66399999999999</v>
      </c>
      <c r="H19" s="33">
        <f t="shared" si="3"/>
        <v>1580.3039999999999</v>
      </c>
    </row>
    <row r="20" spans="1:8">
      <c r="A20" s="16">
        <v>18</v>
      </c>
      <c r="B20" s="15" t="s">
        <v>76</v>
      </c>
      <c r="C20" s="15">
        <v>19</v>
      </c>
      <c r="D20" s="17">
        <v>58.84</v>
      </c>
      <c r="E20" s="32">
        <f t="shared" si="0"/>
        <v>1117.96</v>
      </c>
      <c r="F20" s="84">
        <f t="shared" si="1"/>
        <v>0.1</v>
      </c>
      <c r="G20" s="70">
        <f t="shared" si="2"/>
        <v>111.79600000000001</v>
      </c>
      <c r="H20" s="33">
        <f t="shared" si="3"/>
        <v>1229.7560000000001</v>
      </c>
    </row>
    <row r="21" spans="1:8">
      <c r="A21" s="16">
        <v>19</v>
      </c>
      <c r="B21" s="15" t="s">
        <v>77</v>
      </c>
      <c r="C21" s="15">
        <v>23</v>
      </c>
      <c r="D21" s="17">
        <v>57.82</v>
      </c>
      <c r="E21" s="32">
        <f t="shared" si="0"/>
        <v>1329.86</v>
      </c>
      <c r="F21" s="84">
        <f t="shared" si="1"/>
        <v>0.1</v>
      </c>
      <c r="G21" s="70">
        <f t="shared" si="2"/>
        <v>132.98599999999999</v>
      </c>
      <c r="H21" s="33">
        <f t="shared" si="3"/>
        <v>1462.846</v>
      </c>
    </row>
    <row r="22" spans="1:8">
      <c r="A22" s="16">
        <v>20</v>
      </c>
      <c r="B22" s="15" t="s">
        <v>78</v>
      </c>
      <c r="C22" s="15">
        <v>20</v>
      </c>
      <c r="D22" s="17">
        <v>56.8</v>
      </c>
      <c r="E22" s="32">
        <f t="shared" si="0"/>
        <v>1136</v>
      </c>
      <c r="F22" s="84">
        <f t="shared" si="1"/>
        <v>0.1</v>
      </c>
      <c r="G22" s="70">
        <f t="shared" si="2"/>
        <v>113.60000000000001</v>
      </c>
      <c r="H22" s="33">
        <f t="shared" si="3"/>
        <v>1249.5999999999999</v>
      </c>
    </row>
    <row r="23" spans="1:8">
      <c r="A23" s="16">
        <v>21</v>
      </c>
      <c r="B23" s="15" t="s">
        <v>79</v>
      </c>
      <c r="C23" s="15">
        <v>22</v>
      </c>
      <c r="D23" s="17">
        <v>55.78</v>
      </c>
      <c r="E23" s="32">
        <f t="shared" si="0"/>
        <v>1227.1600000000001</v>
      </c>
      <c r="F23" s="84">
        <f t="shared" si="1"/>
        <v>0.1</v>
      </c>
      <c r="G23" s="70">
        <f t="shared" si="2"/>
        <v>122.71600000000001</v>
      </c>
      <c r="H23" s="33">
        <f t="shared" si="3"/>
        <v>1349.8760000000002</v>
      </c>
    </row>
    <row r="24" spans="1:8" ht="13.5" thickBot="1">
      <c r="A24" s="18">
        <v>22</v>
      </c>
      <c r="B24" s="19" t="s">
        <v>80</v>
      </c>
      <c r="C24" s="19">
        <v>25</v>
      </c>
      <c r="D24" s="20">
        <v>54.76</v>
      </c>
      <c r="E24" s="32">
        <f t="shared" si="0"/>
        <v>1369</v>
      </c>
      <c r="F24" s="84">
        <f t="shared" si="1"/>
        <v>0.1</v>
      </c>
      <c r="G24" s="70">
        <f t="shared" si="2"/>
        <v>136.9</v>
      </c>
      <c r="H24" s="33">
        <f t="shared" si="3"/>
        <v>1505.9</v>
      </c>
    </row>
    <row r="25" spans="1:8" ht="13.5" thickBot="1">
      <c r="D25" s="24" t="s">
        <v>49</v>
      </c>
      <c r="E25" s="25">
        <f>SUM(E3:E24)</f>
        <v>37288.910000000003</v>
      </c>
      <c r="F25" s="25"/>
      <c r="G25" s="71">
        <f>SUM(G3:G24)</f>
        <v>4521.5290000000005</v>
      </c>
      <c r="H25" s="26">
        <f>SUM(H3:H24)</f>
        <v>41810.438999999991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80" zoomScaleNormal="80" workbookViewId="0">
      <selection activeCell="E16" sqref="E16"/>
    </sheetView>
  </sheetViews>
  <sheetFormatPr defaultColWidth="9.140625" defaultRowHeight="15"/>
  <cols>
    <col min="1" max="1" width="9.140625" style="36"/>
    <col min="2" max="2" width="15.140625" style="36" customWidth="1"/>
    <col min="3" max="3" width="10.85546875" style="36" bestFit="1" customWidth="1"/>
    <col min="4" max="4" width="9.140625" style="36"/>
    <col min="5" max="6" width="10.85546875" style="36" bestFit="1" customWidth="1"/>
    <col min="7" max="7" width="13.85546875" style="36" customWidth="1"/>
    <col min="8" max="16384" width="9.140625" style="36"/>
  </cols>
  <sheetData>
    <row r="1" spans="1:9" ht="27" thickBot="1">
      <c r="A1" s="34" t="s">
        <v>52</v>
      </c>
      <c r="B1" s="34" t="s">
        <v>53</v>
      </c>
      <c r="C1" s="34" t="s">
        <v>48</v>
      </c>
      <c r="D1" s="74" t="s">
        <v>164</v>
      </c>
      <c r="E1" s="72" t="s">
        <v>166</v>
      </c>
      <c r="F1" s="34" t="s">
        <v>42</v>
      </c>
      <c r="G1" s="35"/>
      <c r="H1" s="35"/>
    </row>
    <row r="2" spans="1:9" ht="15.75">
      <c r="A2" s="37" t="s">
        <v>54</v>
      </c>
      <c r="B2" s="37" t="s">
        <v>55</v>
      </c>
      <c r="C2" s="38">
        <v>1308.5423867588313</v>
      </c>
      <c r="D2" s="85">
        <f>IF(B2="Intel",5%,7%)</f>
        <v>0.05</v>
      </c>
      <c r="E2" s="46">
        <f>C2*D2</f>
        <v>65.427119337941562</v>
      </c>
      <c r="F2" s="38">
        <f>C2+E2</f>
        <v>1373.9695060967729</v>
      </c>
      <c r="H2" s="35"/>
      <c r="I2" s="35" t="s">
        <v>164</v>
      </c>
    </row>
    <row r="3" spans="1:9" ht="15.75">
      <c r="A3" s="37" t="s">
        <v>54</v>
      </c>
      <c r="B3" s="37" t="s">
        <v>56</v>
      </c>
      <c r="C3" s="38">
        <v>1112.7596759035844</v>
      </c>
      <c r="D3" s="85">
        <f t="shared" ref="D3:D9" si="0">IF(B3="Intel",5%,7%)</f>
        <v>7.0000000000000007E-2</v>
      </c>
      <c r="E3" s="46">
        <f t="shared" ref="E3:E9" si="1">C3*D3</f>
        <v>77.893177313250916</v>
      </c>
      <c r="F3" s="38">
        <f t="shared" ref="F3:F9" si="2">C3+E3</f>
        <v>1190.6528532168352</v>
      </c>
      <c r="G3" s="39"/>
      <c r="H3" s="40"/>
      <c r="I3" s="40" t="s">
        <v>168</v>
      </c>
    </row>
    <row r="4" spans="1:9" ht="15.75">
      <c r="A4" s="37" t="s">
        <v>57</v>
      </c>
      <c r="B4" s="37" t="s">
        <v>55</v>
      </c>
      <c r="C4" s="38">
        <v>1624.1040491010826</v>
      </c>
      <c r="D4" s="85">
        <f t="shared" si="0"/>
        <v>0.05</v>
      </c>
      <c r="E4" s="46">
        <f t="shared" si="1"/>
        <v>81.205202455054135</v>
      </c>
      <c r="F4" s="38">
        <f t="shared" si="2"/>
        <v>1705.3092515561368</v>
      </c>
      <c r="G4" s="39"/>
    </row>
    <row r="5" spans="1:9" ht="15.75">
      <c r="A5" s="37" t="s">
        <v>57</v>
      </c>
      <c r="B5" s="37" t="s">
        <v>56</v>
      </c>
      <c r="C5" s="38">
        <v>1537.1932217314807</v>
      </c>
      <c r="D5" s="85">
        <f t="shared" si="0"/>
        <v>7.0000000000000007E-2</v>
      </c>
      <c r="E5" s="46">
        <f t="shared" si="1"/>
        <v>107.60352552120365</v>
      </c>
      <c r="F5" s="38">
        <f t="shared" si="2"/>
        <v>1644.7967472526843</v>
      </c>
      <c r="G5" s="39"/>
      <c r="H5" s="40"/>
    </row>
    <row r="6" spans="1:9" ht="16.5" thickBot="1">
      <c r="A6" s="37" t="s">
        <v>58</v>
      </c>
      <c r="B6" s="37" t="s">
        <v>55</v>
      </c>
      <c r="C6" s="38">
        <v>1985.9576248703963</v>
      </c>
      <c r="D6" s="85">
        <f t="shared" si="0"/>
        <v>0.05</v>
      </c>
      <c r="E6" s="46">
        <f t="shared" si="1"/>
        <v>99.297881243519825</v>
      </c>
      <c r="F6" s="38">
        <f t="shared" si="2"/>
        <v>2085.255506113916</v>
      </c>
      <c r="G6" s="35"/>
      <c r="H6" s="35"/>
    </row>
    <row r="7" spans="1:9" ht="16.5" thickBot="1">
      <c r="A7" s="37" t="s">
        <v>58</v>
      </c>
      <c r="B7" s="37" t="s">
        <v>56</v>
      </c>
      <c r="C7" s="38">
        <v>1301.1608521619396</v>
      </c>
      <c r="D7" s="85">
        <f t="shared" si="0"/>
        <v>7.0000000000000007E-2</v>
      </c>
      <c r="E7" s="46">
        <f t="shared" si="1"/>
        <v>91.081259651335785</v>
      </c>
      <c r="F7" s="38">
        <f t="shared" si="2"/>
        <v>1392.2421118132754</v>
      </c>
      <c r="G7" s="35"/>
      <c r="H7" s="35"/>
      <c r="I7" s="73" t="s">
        <v>167</v>
      </c>
    </row>
    <row r="8" spans="1:9" ht="15.75">
      <c r="A8" s="37" t="s">
        <v>59</v>
      </c>
      <c r="B8" s="37" t="s">
        <v>55</v>
      </c>
      <c r="C8" s="38">
        <v>1912.0560824083379</v>
      </c>
      <c r="D8" s="85">
        <f t="shared" si="0"/>
        <v>0.05</v>
      </c>
      <c r="E8" s="46">
        <f t="shared" si="1"/>
        <v>95.602804120416906</v>
      </c>
      <c r="F8" s="38">
        <f t="shared" si="2"/>
        <v>2007.6588865287549</v>
      </c>
      <c r="G8" s="35"/>
      <c r="H8" s="35"/>
    </row>
    <row r="9" spans="1:9" ht="15.75">
      <c r="A9" s="37" t="s">
        <v>59</v>
      </c>
      <c r="B9" s="37" t="s">
        <v>56</v>
      </c>
      <c r="C9" s="38">
        <v>1514.112332286606</v>
      </c>
      <c r="D9" s="85">
        <f t="shared" si="0"/>
        <v>7.0000000000000007E-2</v>
      </c>
      <c r="E9" s="46">
        <f t="shared" si="1"/>
        <v>105.98786326006243</v>
      </c>
      <c r="F9" s="38">
        <f t="shared" si="2"/>
        <v>1620.1001955466684</v>
      </c>
      <c r="G9" s="35"/>
      <c r="H9" s="35"/>
      <c r="I9" s="47" t="s">
        <v>169</v>
      </c>
    </row>
    <row r="10" spans="1:9" ht="15.75">
      <c r="A10" s="35"/>
      <c r="B10" s="35"/>
      <c r="C10" s="86">
        <f>SUM(C2:C9)</f>
        <v>12295.886225222259</v>
      </c>
      <c r="D10" s="41" t="s">
        <v>51</v>
      </c>
      <c r="E10" s="90">
        <f>SUM(E2:E9)</f>
        <v>724.09883290278526</v>
      </c>
      <c r="F10" s="42"/>
      <c r="G10" s="35"/>
      <c r="H10" s="35"/>
    </row>
    <row r="11" spans="1:9">
      <c r="A11" s="43"/>
      <c r="B11" s="43"/>
      <c r="C11" s="43"/>
      <c r="D11" s="43"/>
      <c r="E11" s="43"/>
      <c r="F11" s="43"/>
      <c r="G11" s="43"/>
      <c r="H11" s="43"/>
    </row>
    <row r="12" spans="1:9">
      <c r="A12" s="43"/>
      <c r="B12" s="43"/>
      <c r="C12" s="43"/>
      <c r="D12" s="43"/>
      <c r="E12" s="43"/>
      <c r="F12" s="43"/>
      <c r="G12" s="43"/>
      <c r="H12" s="43"/>
    </row>
    <row r="13" spans="1:9" ht="15.75">
      <c r="A13" s="35" t="s">
        <v>60</v>
      </c>
      <c r="B13" s="35"/>
      <c r="C13" s="35"/>
      <c r="D13" s="35" t="s">
        <v>61</v>
      </c>
      <c r="E13" s="35"/>
      <c r="F13" s="35"/>
      <c r="G13" s="35"/>
      <c r="H13" s="35"/>
    </row>
    <row r="14" spans="1:9">
      <c r="A14" s="43"/>
      <c r="B14" s="43"/>
      <c r="C14" s="43"/>
      <c r="D14" s="43"/>
      <c r="E14" s="43"/>
      <c r="F14" s="43"/>
      <c r="G14" s="43"/>
      <c r="H14" s="43"/>
    </row>
    <row r="15" spans="1:9" ht="15.75">
      <c r="A15" s="44" t="s">
        <v>52</v>
      </c>
      <c r="B15" s="44" t="s">
        <v>42</v>
      </c>
      <c r="C15" s="35"/>
      <c r="D15" s="44" t="s">
        <v>53</v>
      </c>
      <c r="E15" s="44" t="s">
        <v>42</v>
      </c>
      <c r="F15" s="35"/>
      <c r="G15" s="35"/>
    </row>
    <row r="16" spans="1:9" ht="15.75">
      <c r="A16" s="37" t="s">
        <v>54</v>
      </c>
      <c r="B16" s="38">
        <f>SUMIF($A$2:$A$9,A16,$C$2:$C$9)</f>
        <v>2421.3020626624157</v>
      </c>
      <c r="C16" s="35"/>
      <c r="D16" s="37" t="s">
        <v>55</v>
      </c>
      <c r="E16" s="38">
        <f>SUMIF($B$2:$B$9,D16,$C$2:$C$9)</f>
        <v>6830.660143138648</v>
      </c>
      <c r="F16" s="35"/>
      <c r="G16" s="35"/>
    </row>
    <row r="17" spans="1:8" ht="15.75">
      <c r="A17" s="37" t="s">
        <v>57</v>
      </c>
      <c r="B17" s="38">
        <f t="shared" ref="B17:B19" si="3">SUMIF($A$2:$A$9,A17,$C$2:$C$9)</f>
        <v>3161.2972708325633</v>
      </c>
      <c r="C17" s="35"/>
      <c r="D17" s="37" t="s">
        <v>56</v>
      </c>
      <c r="E17" s="38">
        <f>SUMIF($B$2:$B$9,D17,$C$2:$C$9)</f>
        <v>5465.2260820836109</v>
      </c>
      <c r="F17" s="43"/>
      <c r="G17" s="43"/>
    </row>
    <row r="18" spans="1:8" ht="15.75">
      <c r="A18" s="37" t="s">
        <v>58</v>
      </c>
      <c r="B18" s="38">
        <f t="shared" si="3"/>
        <v>3287.1184770323362</v>
      </c>
      <c r="C18" s="35"/>
      <c r="D18" s="45" t="s">
        <v>51</v>
      </c>
      <c r="E18" s="48">
        <f>SUM(E16:E17)</f>
        <v>12295.886225222259</v>
      </c>
      <c r="F18" s="43"/>
      <c r="G18" s="43"/>
    </row>
    <row r="19" spans="1:8" ht="15.75">
      <c r="A19" s="37" t="s">
        <v>59</v>
      </c>
      <c r="B19" s="38">
        <f t="shared" si="3"/>
        <v>3426.1684146949437</v>
      </c>
      <c r="C19" s="35"/>
      <c r="D19" s="35"/>
      <c r="E19" s="35"/>
      <c r="F19" s="35"/>
      <c r="G19" s="43"/>
      <c r="H19" s="43"/>
    </row>
    <row r="20" spans="1:8" ht="15.75">
      <c r="A20" s="41" t="s">
        <v>51</v>
      </c>
      <c r="B20" s="48">
        <f>SUM(B16:B19)</f>
        <v>12295.886225222261</v>
      </c>
      <c r="C20" s="35"/>
      <c r="D20" s="35"/>
      <c r="E20" s="35"/>
      <c r="F20" s="35"/>
      <c r="G20" s="43"/>
      <c r="H20" s="43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90" zoomScaleNormal="90" workbookViewId="0">
      <selection activeCell="G10" sqref="G10"/>
    </sheetView>
  </sheetViews>
  <sheetFormatPr defaultRowHeight="12.75"/>
  <cols>
    <col min="2" max="2" width="9.5703125" bestFit="1" customWidth="1"/>
    <col min="3" max="3" width="9.7109375" bestFit="1" customWidth="1"/>
    <col min="5" max="6" width="9.5703125" bestFit="1" customWidth="1"/>
    <col min="7" max="7" width="11.5703125" bestFit="1" customWidth="1"/>
  </cols>
  <sheetData>
    <row r="1" spans="1:13" ht="27" thickBot="1">
      <c r="A1" s="75" t="s">
        <v>52</v>
      </c>
      <c r="B1" s="75" t="s">
        <v>53</v>
      </c>
      <c r="C1" s="75" t="s">
        <v>48</v>
      </c>
      <c r="D1" s="76" t="s">
        <v>164</v>
      </c>
      <c r="E1" s="77" t="s">
        <v>166</v>
      </c>
      <c r="F1" s="75" t="s">
        <v>42</v>
      </c>
      <c r="G1" s="75" t="s">
        <v>85</v>
      </c>
      <c r="H1" s="50"/>
    </row>
    <row r="2" spans="1:13" ht="15.75">
      <c r="A2" s="37" t="s">
        <v>54</v>
      </c>
      <c r="B2" s="37" t="s">
        <v>55</v>
      </c>
      <c r="C2" s="38">
        <v>1308.5423867588313</v>
      </c>
      <c r="D2" s="85">
        <f>IF(OR(A2="I",A2="III"),5%,10%)</f>
        <v>0.05</v>
      </c>
      <c r="E2" s="46">
        <f>C2*D2</f>
        <v>65.427119337941562</v>
      </c>
      <c r="F2" s="38">
        <f>C2+E2</f>
        <v>1373.9695060967729</v>
      </c>
      <c r="G2" s="79" t="str">
        <f>IF(F2&lt;2000,"neuspješan","")</f>
        <v>neuspješan</v>
      </c>
      <c r="H2" s="50"/>
      <c r="I2" s="35" t="s">
        <v>164</v>
      </c>
      <c r="L2" s="50"/>
      <c r="M2" s="50"/>
    </row>
    <row r="3" spans="1:13" ht="15.75">
      <c r="A3" s="37" t="s">
        <v>54</v>
      </c>
      <c r="B3" s="37" t="s">
        <v>56</v>
      </c>
      <c r="C3" s="38">
        <v>1112.7596759035844</v>
      </c>
      <c r="D3" s="85">
        <f t="shared" ref="D3:D9" si="0">IF(OR(A3="I",A3="III"),5%,10%)</f>
        <v>0.05</v>
      </c>
      <c r="E3" s="46">
        <f t="shared" ref="E3:E9" si="1">C3*D3</f>
        <v>55.637983795179224</v>
      </c>
      <c r="F3" s="38">
        <f t="shared" ref="F3:F9" si="2">C3+E3</f>
        <v>1168.3976596987636</v>
      </c>
      <c r="G3" s="79" t="str">
        <f t="shared" ref="G3:G9" si="3">IF(F3&lt;2000,"neuspješan","")</f>
        <v>neuspješan</v>
      </c>
      <c r="H3" s="50"/>
      <c r="I3" s="51" t="s">
        <v>52</v>
      </c>
      <c r="J3" s="50"/>
    </row>
    <row r="4" spans="1:13" ht="15.75">
      <c r="A4" s="37" t="s">
        <v>57</v>
      </c>
      <c r="B4" s="37" t="s">
        <v>55</v>
      </c>
      <c r="C4" s="38">
        <v>1624.1040491010826</v>
      </c>
      <c r="D4" s="85">
        <f t="shared" si="0"/>
        <v>0.1</v>
      </c>
      <c r="E4" s="46">
        <f t="shared" si="1"/>
        <v>162.41040491010827</v>
      </c>
      <c r="F4" s="38">
        <f t="shared" si="2"/>
        <v>1786.514454011191</v>
      </c>
      <c r="G4" s="79" t="str">
        <f t="shared" si="3"/>
        <v>neuspješan</v>
      </c>
      <c r="H4" s="50"/>
      <c r="I4" s="51" t="s">
        <v>83</v>
      </c>
      <c r="J4" s="52">
        <v>0.05</v>
      </c>
    </row>
    <row r="5" spans="1:13" ht="15.75">
      <c r="A5" s="37" t="s">
        <v>57</v>
      </c>
      <c r="B5" s="37" t="s">
        <v>56</v>
      </c>
      <c r="C5" s="38">
        <v>1537.1932217314807</v>
      </c>
      <c r="D5" s="85">
        <f t="shared" si="0"/>
        <v>0.1</v>
      </c>
      <c r="E5" s="46">
        <f t="shared" si="1"/>
        <v>153.71932217314807</v>
      </c>
      <c r="F5" s="38">
        <f t="shared" si="2"/>
        <v>1690.9125439046288</v>
      </c>
      <c r="G5" s="79" t="str">
        <f t="shared" si="3"/>
        <v>neuspješan</v>
      </c>
      <c r="H5" s="50"/>
      <c r="I5" s="51" t="s">
        <v>84</v>
      </c>
      <c r="J5" s="52">
        <v>0.1</v>
      </c>
    </row>
    <row r="6" spans="1:13" ht="16.5" thickBot="1">
      <c r="A6" s="37" t="s">
        <v>58</v>
      </c>
      <c r="B6" s="37" t="s">
        <v>55</v>
      </c>
      <c r="C6" s="38">
        <v>1985.9576248703963</v>
      </c>
      <c r="D6" s="85">
        <f t="shared" si="0"/>
        <v>0.05</v>
      </c>
      <c r="E6" s="46">
        <f t="shared" si="1"/>
        <v>99.297881243519825</v>
      </c>
      <c r="F6" s="38">
        <f t="shared" si="2"/>
        <v>2085.255506113916</v>
      </c>
      <c r="G6" s="79" t="str">
        <f t="shared" si="3"/>
        <v/>
      </c>
      <c r="H6" s="50"/>
    </row>
    <row r="7" spans="1:13" ht="16.5" thickBot="1">
      <c r="A7" s="37" t="s">
        <v>58</v>
      </c>
      <c r="B7" s="37" t="s">
        <v>56</v>
      </c>
      <c r="C7" s="38">
        <v>1301.1608521619396</v>
      </c>
      <c r="D7" s="85">
        <f t="shared" si="0"/>
        <v>0.05</v>
      </c>
      <c r="E7" s="46">
        <f t="shared" si="1"/>
        <v>65.058042608096983</v>
      </c>
      <c r="F7" s="38">
        <f t="shared" si="2"/>
        <v>1366.2188947700365</v>
      </c>
      <c r="G7" s="79" t="str">
        <f t="shared" si="3"/>
        <v>neuspješan</v>
      </c>
      <c r="H7" s="50"/>
      <c r="I7" s="73" t="s">
        <v>170</v>
      </c>
    </row>
    <row r="8" spans="1:13" ht="15.75">
      <c r="A8" s="37" t="s">
        <v>59</v>
      </c>
      <c r="B8" s="37" t="s">
        <v>55</v>
      </c>
      <c r="C8" s="38">
        <v>1912.0560824083379</v>
      </c>
      <c r="D8" s="85">
        <f t="shared" si="0"/>
        <v>0.1</v>
      </c>
      <c r="E8" s="46">
        <f t="shared" si="1"/>
        <v>191.20560824083381</v>
      </c>
      <c r="F8" s="38">
        <f t="shared" si="2"/>
        <v>2103.2616906491717</v>
      </c>
      <c r="G8" s="79" t="str">
        <f t="shared" si="3"/>
        <v/>
      </c>
      <c r="H8" s="50"/>
      <c r="I8" s="36"/>
    </row>
    <row r="9" spans="1:13" ht="15.75">
      <c r="A9" s="37" t="s">
        <v>59</v>
      </c>
      <c r="B9" s="37" t="s">
        <v>56</v>
      </c>
      <c r="C9" s="38">
        <v>1514.112332286606</v>
      </c>
      <c r="D9" s="85">
        <f t="shared" si="0"/>
        <v>0.1</v>
      </c>
      <c r="E9" s="46">
        <f t="shared" si="1"/>
        <v>151.41123322866062</v>
      </c>
      <c r="F9" s="38">
        <f t="shared" si="2"/>
        <v>1665.5235655152667</v>
      </c>
      <c r="G9" s="79" t="str">
        <f t="shared" si="3"/>
        <v>neuspješan</v>
      </c>
      <c r="H9" s="50"/>
      <c r="I9" s="47" t="s">
        <v>169</v>
      </c>
    </row>
    <row r="10" spans="1:13" ht="15.75">
      <c r="A10" s="35"/>
      <c r="B10" s="35"/>
      <c r="C10" s="35"/>
      <c r="D10" s="78" t="s">
        <v>51</v>
      </c>
      <c r="E10" s="78">
        <f>SUM(ukupno)</f>
        <v>944.16759553748841</v>
      </c>
      <c r="F10" s="42"/>
      <c r="G10" s="50"/>
      <c r="H10" s="50"/>
      <c r="I10" s="36"/>
    </row>
    <row r="11" spans="1:13" ht="18">
      <c r="A11" s="43"/>
      <c r="B11" s="43"/>
      <c r="C11" s="43"/>
      <c r="D11" s="43"/>
      <c r="E11" s="43"/>
      <c r="F11" s="43"/>
      <c r="G11" s="50"/>
      <c r="H11" s="50"/>
      <c r="I11" s="49" t="s">
        <v>82</v>
      </c>
    </row>
    <row r="12" spans="1:13" ht="18">
      <c r="A12" s="43"/>
      <c r="B12" s="43"/>
      <c r="C12" s="43"/>
      <c r="D12" s="43"/>
      <c r="E12" s="43"/>
      <c r="F12" s="43"/>
      <c r="G12" s="50"/>
      <c r="H12" s="50"/>
      <c r="I12" s="49" t="s">
        <v>172</v>
      </c>
      <c r="J12" s="49"/>
      <c r="K12" s="49"/>
    </row>
    <row r="13" spans="1:13" ht="18">
      <c r="A13" s="91"/>
      <c r="B13" s="91"/>
      <c r="C13" s="91"/>
      <c r="D13" s="91"/>
      <c r="E13" s="91"/>
      <c r="F13" s="91"/>
      <c r="G13" s="50"/>
      <c r="H13" s="50"/>
      <c r="I13" s="49" t="s">
        <v>171</v>
      </c>
      <c r="J13" s="49"/>
      <c r="K13" s="49"/>
    </row>
    <row r="14" spans="1:13" ht="15.75">
      <c r="A14" s="92"/>
      <c r="B14" s="92"/>
      <c r="C14" s="92"/>
      <c r="D14" s="92"/>
      <c r="E14" s="92"/>
      <c r="F14" s="92"/>
      <c r="G14" s="50"/>
      <c r="H14" s="50"/>
    </row>
    <row r="15" spans="1:13" ht="15.75">
      <c r="A15" s="93"/>
      <c r="B15" s="93"/>
      <c r="C15" s="91"/>
      <c r="D15" s="93"/>
      <c r="E15" s="93"/>
      <c r="F15" s="91"/>
      <c r="G15" s="50"/>
      <c r="H15" s="50"/>
    </row>
    <row r="16" spans="1:13" ht="15.75">
      <c r="A16" s="91"/>
      <c r="B16" s="94"/>
      <c r="C16" s="91"/>
      <c r="D16" s="91"/>
      <c r="E16" s="94"/>
      <c r="F16" s="91"/>
      <c r="G16" s="50"/>
      <c r="H16" s="50"/>
    </row>
    <row r="17" spans="1:8" ht="15.75">
      <c r="A17" s="91"/>
      <c r="B17" s="94"/>
      <c r="C17" s="91"/>
      <c r="D17" s="91"/>
      <c r="E17" s="94"/>
      <c r="F17" s="92"/>
      <c r="G17" s="50"/>
      <c r="H17" s="50"/>
    </row>
    <row r="18" spans="1:8" ht="15.75">
      <c r="A18" s="91"/>
      <c r="B18" s="94"/>
      <c r="C18" s="91"/>
      <c r="D18" s="95"/>
      <c r="E18" s="96"/>
      <c r="F18" s="92"/>
      <c r="G18" s="50"/>
      <c r="H18" s="50"/>
    </row>
    <row r="19" spans="1:8" ht="15.75">
      <c r="A19" s="91"/>
      <c r="B19" s="94"/>
      <c r="C19" s="91"/>
      <c r="D19" s="91"/>
      <c r="E19" s="91"/>
      <c r="F19" s="91"/>
      <c r="G19" s="50"/>
      <c r="H19" s="50"/>
    </row>
    <row r="20" spans="1:8" ht="15.75">
      <c r="A20" s="91"/>
      <c r="B20" s="96"/>
      <c r="C20" s="91"/>
      <c r="D20" s="91"/>
      <c r="E20" s="91"/>
      <c r="F20" s="91"/>
      <c r="G20" s="50"/>
      <c r="H20" s="50"/>
    </row>
    <row r="21" spans="1:8" ht="15.75">
      <c r="A21" s="97"/>
      <c r="B21" s="97"/>
      <c r="C21" s="97"/>
      <c r="D21" s="97"/>
      <c r="E21" s="97"/>
      <c r="F21" s="97"/>
      <c r="G21" s="50"/>
      <c r="H21" s="50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I33" sqref="I33"/>
    </sheetView>
  </sheetViews>
  <sheetFormatPr defaultRowHeight="12.75"/>
  <cols>
    <col min="7" max="7" width="12.42578125" bestFit="1" customWidth="1"/>
    <col min="8" max="8" width="14.28515625" bestFit="1" customWidth="1"/>
    <col min="9" max="9" width="12" bestFit="1" customWidth="1"/>
  </cols>
  <sheetData>
    <row r="1" spans="1:9">
      <c r="A1" s="111" t="s">
        <v>1</v>
      </c>
      <c r="B1" s="111"/>
      <c r="C1" s="111"/>
      <c r="D1" s="111"/>
      <c r="E1" s="111"/>
      <c r="F1" s="111"/>
      <c r="G1" s="1"/>
      <c r="H1" s="1"/>
    </row>
    <row r="2" spans="1:9">
      <c r="A2" s="111"/>
      <c r="B2" s="111"/>
      <c r="C2" s="111"/>
      <c r="D2" s="111"/>
      <c r="E2" s="111"/>
      <c r="F2" s="111"/>
      <c r="G2" s="1"/>
      <c r="H2" s="1"/>
    </row>
    <row r="4" spans="1:9" ht="25.5">
      <c r="A4" s="2"/>
      <c r="B4" s="2"/>
      <c r="C4" s="2"/>
      <c r="D4" s="3" t="s">
        <v>2</v>
      </c>
      <c r="E4" s="3" t="s">
        <v>3</v>
      </c>
      <c r="F4" s="3" t="s">
        <v>4</v>
      </c>
      <c r="G4" s="3" t="s">
        <v>5</v>
      </c>
      <c r="H4" s="3" t="s">
        <v>0</v>
      </c>
    </row>
    <row r="5" spans="1:9">
      <c r="A5" s="108" t="s">
        <v>6</v>
      </c>
      <c r="B5" s="109"/>
      <c r="C5" s="110"/>
      <c r="D5" s="4">
        <v>2001</v>
      </c>
      <c r="E5" s="5" t="s">
        <v>7</v>
      </c>
      <c r="F5" s="5" t="s">
        <v>8</v>
      </c>
      <c r="G5" s="6" t="s">
        <v>9</v>
      </c>
      <c r="H5" s="7">
        <v>3500</v>
      </c>
    </row>
    <row r="6" spans="1:9">
      <c r="A6" s="108" t="s">
        <v>10</v>
      </c>
      <c r="B6" s="109"/>
      <c r="C6" s="110"/>
      <c r="D6" s="4">
        <v>2005</v>
      </c>
      <c r="E6" s="5" t="s">
        <v>11</v>
      </c>
      <c r="F6" s="5" t="s">
        <v>8</v>
      </c>
      <c r="G6" s="6" t="s">
        <v>12</v>
      </c>
      <c r="H6" s="7">
        <v>5000</v>
      </c>
    </row>
    <row r="7" spans="1:9">
      <c r="A7" s="108" t="s">
        <v>13</v>
      </c>
      <c r="B7" s="109"/>
      <c r="C7" s="110"/>
      <c r="D7" s="4">
        <v>2006</v>
      </c>
      <c r="E7" s="5" t="s">
        <v>7</v>
      </c>
      <c r="F7" s="5" t="s">
        <v>14</v>
      </c>
      <c r="G7" s="6" t="s">
        <v>15</v>
      </c>
      <c r="H7" s="7">
        <v>550</v>
      </c>
    </row>
    <row r="8" spans="1:9">
      <c r="A8" s="108" t="s">
        <v>16</v>
      </c>
      <c r="B8" s="109"/>
      <c r="C8" s="110"/>
      <c r="D8" s="4">
        <v>2005</v>
      </c>
      <c r="E8" s="5" t="s">
        <v>17</v>
      </c>
      <c r="F8" s="5" t="s">
        <v>18</v>
      </c>
      <c r="G8" s="6" t="s">
        <v>12</v>
      </c>
      <c r="H8" s="7">
        <v>700</v>
      </c>
    </row>
    <row r="9" spans="1:9">
      <c r="A9" s="108" t="s">
        <v>19</v>
      </c>
      <c r="B9" s="109"/>
      <c r="C9" s="110"/>
      <c r="D9" s="4">
        <v>2004</v>
      </c>
      <c r="E9" s="5" t="s">
        <v>17</v>
      </c>
      <c r="F9" s="5" t="s">
        <v>14</v>
      </c>
      <c r="G9" s="6" t="s">
        <v>20</v>
      </c>
      <c r="H9" s="7">
        <v>4250</v>
      </c>
    </row>
    <row r="10" spans="1:9">
      <c r="A10" s="108" t="s">
        <v>21</v>
      </c>
      <c r="B10" s="109"/>
      <c r="C10" s="110"/>
      <c r="D10" s="4">
        <v>2005</v>
      </c>
      <c r="E10" s="5" t="s">
        <v>22</v>
      </c>
      <c r="F10" s="5" t="s">
        <v>8</v>
      </c>
      <c r="G10" s="6" t="s">
        <v>23</v>
      </c>
      <c r="H10" s="7">
        <v>7500</v>
      </c>
    </row>
    <row r="11" spans="1:9">
      <c r="A11" s="108" t="s">
        <v>24</v>
      </c>
      <c r="B11" s="109"/>
      <c r="C11" s="110"/>
      <c r="D11" s="4">
        <v>2002</v>
      </c>
      <c r="E11" s="5" t="s">
        <v>17</v>
      </c>
      <c r="F11" s="5" t="s">
        <v>14</v>
      </c>
      <c r="G11" s="6" t="s">
        <v>15</v>
      </c>
      <c r="H11" s="7">
        <v>1250</v>
      </c>
    </row>
    <row r="12" spans="1:9">
      <c r="A12" s="108" t="s">
        <v>25</v>
      </c>
      <c r="B12" s="109"/>
      <c r="C12" s="110"/>
      <c r="D12" s="4">
        <v>2001</v>
      </c>
      <c r="E12" s="5" t="s">
        <v>26</v>
      </c>
      <c r="F12" s="5" t="s">
        <v>18</v>
      </c>
      <c r="G12" s="6" t="s">
        <v>9</v>
      </c>
      <c r="H12" s="7">
        <v>1200</v>
      </c>
    </row>
    <row r="13" spans="1:9">
      <c r="A13" s="108" t="s">
        <v>27</v>
      </c>
      <c r="B13" s="109"/>
      <c r="C13" s="110"/>
      <c r="D13" s="4">
        <v>2003</v>
      </c>
      <c r="E13" s="5" t="s">
        <v>7</v>
      </c>
      <c r="F13" s="5" t="s">
        <v>14</v>
      </c>
      <c r="G13" s="6" t="s">
        <v>9</v>
      </c>
      <c r="H13" s="7">
        <v>3000</v>
      </c>
    </row>
    <row r="14" spans="1:9">
      <c r="A14" s="108" t="s">
        <v>28</v>
      </c>
      <c r="B14" s="109"/>
      <c r="C14" s="110"/>
      <c r="D14" s="4">
        <v>2006</v>
      </c>
      <c r="E14" s="5" t="s">
        <v>17</v>
      </c>
      <c r="F14" s="5" t="s">
        <v>29</v>
      </c>
      <c r="G14" s="6" t="s">
        <v>20</v>
      </c>
      <c r="H14" s="7">
        <v>2500</v>
      </c>
    </row>
    <row r="15" spans="1:9">
      <c r="A15" s="2"/>
      <c r="B15" s="2"/>
      <c r="C15" s="2"/>
      <c r="D15" s="2"/>
      <c r="E15" s="2"/>
      <c r="F15" s="2"/>
      <c r="G15" s="2"/>
      <c r="H15" s="1"/>
    </row>
    <row r="16" spans="1:9">
      <c r="A16" s="2"/>
      <c r="B16" s="2"/>
      <c r="C16" s="2"/>
      <c r="D16" s="2"/>
      <c r="E16" s="2"/>
      <c r="F16" s="2"/>
      <c r="G16" s="2"/>
      <c r="H16" s="1"/>
      <c r="I16" s="89"/>
    </row>
    <row r="17" spans="1:9" ht="13.5" thickBot="1">
      <c r="A17" s="8" t="s">
        <v>30</v>
      </c>
      <c r="B17" s="2"/>
      <c r="C17" s="2"/>
      <c r="D17" s="2"/>
      <c r="E17" s="2"/>
      <c r="F17" s="2"/>
      <c r="G17" s="2"/>
      <c r="H17" s="1"/>
      <c r="I17" s="1"/>
    </row>
    <row r="18" spans="1:9" ht="16.5" thickTop="1" thickBot="1">
      <c r="A18" s="102" t="s">
        <v>31</v>
      </c>
      <c r="B18" s="103"/>
      <c r="C18" s="103"/>
      <c r="D18" s="103"/>
      <c r="E18" s="103"/>
      <c r="F18" s="104"/>
      <c r="G18" s="9">
        <f>COUNTA(D5:D14)</f>
        <v>10</v>
      </c>
      <c r="H18" s="10"/>
      <c r="I18" s="11"/>
    </row>
    <row r="19" spans="1:9" ht="16.5" thickTop="1" thickBot="1">
      <c r="A19" s="102" t="s">
        <v>32</v>
      </c>
      <c r="B19" s="103"/>
      <c r="C19" s="103"/>
      <c r="D19" s="103"/>
      <c r="E19" s="103"/>
      <c r="F19" s="104"/>
      <c r="G19" s="87">
        <f>MAX(H5:H14)</f>
        <v>7500</v>
      </c>
      <c r="H19" s="10"/>
      <c r="I19" s="11"/>
    </row>
    <row r="20" spans="1:9" ht="16.5" thickTop="1" thickBot="1">
      <c r="A20" s="102" t="s">
        <v>33</v>
      </c>
      <c r="B20" s="103"/>
      <c r="C20" s="103"/>
      <c r="D20" s="103"/>
      <c r="E20" s="103"/>
      <c r="F20" s="104"/>
      <c r="G20" s="9">
        <f>COUNTIF(G5:G14,"crna")</f>
        <v>2</v>
      </c>
      <c r="H20" s="10"/>
      <c r="I20" s="11"/>
    </row>
    <row r="21" spans="1:9" ht="16.5" thickTop="1" thickBot="1">
      <c r="A21" s="102" t="s">
        <v>34</v>
      </c>
      <c r="B21" s="103"/>
      <c r="C21" s="103"/>
      <c r="D21" s="103"/>
      <c r="E21" s="103"/>
      <c r="F21" s="104"/>
      <c r="G21" s="87">
        <f>SUM(H5:H14)</f>
        <v>29450</v>
      </c>
      <c r="H21" s="10"/>
      <c r="I21" s="11"/>
    </row>
    <row r="22" spans="1:9" ht="16.5" thickTop="1" thickBot="1">
      <c r="A22" s="105" t="s">
        <v>35</v>
      </c>
      <c r="B22" s="106"/>
      <c r="C22" s="106"/>
      <c r="D22" s="106"/>
      <c r="E22" s="106"/>
      <c r="F22" s="106"/>
      <c r="G22" s="9">
        <f>SUMIF(E5:E14,"lantea",H5:H14)</f>
        <v>8700</v>
      </c>
      <c r="H22" s="10"/>
      <c r="I22" s="88"/>
    </row>
    <row r="23" spans="1:9" ht="16.5" thickTop="1" thickBot="1">
      <c r="A23" s="102" t="s">
        <v>36</v>
      </c>
      <c r="B23" s="103"/>
      <c r="C23" s="103"/>
      <c r="D23" s="103"/>
      <c r="E23" s="103"/>
      <c r="F23" s="104"/>
      <c r="G23" s="87">
        <f>AVERAGE(H5:H14)</f>
        <v>2945</v>
      </c>
      <c r="H23" s="10"/>
      <c r="I23" s="11"/>
    </row>
    <row r="24" spans="1:9" ht="16.5" thickTop="1" thickBot="1">
      <c r="A24" s="105" t="s">
        <v>37</v>
      </c>
      <c r="B24" s="106"/>
      <c r="C24" s="106"/>
      <c r="D24" s="106"/>
      <c r="E24" s="106"/>
      <c r="F24" s="107"/>
      <c r="G24" s="9">
        <f>SUMIF(H5:H14,"&gt;1000",H5:H14)</f>
        <v>28200</v>
      </c>
      <c r="H24" s="10"/>
      <c r="I24" s="11"/>
    </row>
    <row r="25" spans="1:9" ht="16.5" thickTop="1" thickBot="1">
      <c r="A25" s="105" t="s">
        <v>38</v>
      </c>
      <c r="B25" s="106"/>
      <c r="C25" s="106"/>
      <c r="D25" s="106"/>
      <c r="E25" s="106"/>
      <c r="F25" s="106"/>
      <c r="G25" s="12">
        <f>SUMIF(G5:G14,"smeđa",H5:H14)</f>
        <v>7700</v>
      </c>
      <c r="H25" s="13"/>
      <c r="I25" s="11"/>
    </row>
    <row r="26" spans="1:9" ht="16.5" thickTop="1" thickBot="1">
      <c r="A26" s="100" t="s">
        <v>177</v>
      </c>
      <c r="B26" s="100"/>
      <c r="C26" s="100"/>
      <c r="D26" s="100"/>
      <c r="E26" s="100"/>
      <c r="F26" s="101"/>
      <c r="G26" s="12">
        <f>COUNTIF(H5:H14,"&lt;1000")</f>
        <v>2</v>
      </c>
      <c r="H26" s="13"/>
      <c r="I26" s="11"/>
    </row>
    <row r="27" spans="1:9" ht="16.5" thickTop="1" thickBot="1">
      <c r="A27" s="100" t="s">
        <v>178</v>
      </c>
      <c r="B27" s="100"/>
      <c r="C27" s="100"/>
      <c r="D27" s="100"/>
      <c r="E27" s="100"/>
      <c r="F27" s="101"/>
      <c r="G27" s="12">
        <f>COUNTIF(F5:F14,"radni")</f>
        <v>3</v>
      </c>
      <c r="H27" s="10"/>
      <c r="I27" s="11"/>
    </row>
    <row r="28" spans="1:9" ht="13.5" thickTop="1"/>
  </sheetData>
  <mergeCells count="21">
    <mergeCell ref="A9:C9"/>
    <mergeCell ref="A1:F2"/>
    <mergeCell ref="A5:C5"/>
    <mergeCell ref="A6:C6"/>
    <mergeCell ref="A7:C7"/>
    <mergeCell ref="A8:C8"/>
    <mergeCell ref="A10:C10"/>
    <mergeCell ref="A11:C11"/>
    <mergeCell ref="A19:F19"/>
    <mergeCell ref="A20:F20"/>
    <mergeCell ref="A12:C12"/>
    <mergeCell ref="A13:C13"/>
    <mergeCell ref="A14:C14"/>
    <mergeCell ref="A18:F18"/>
    <mergeCell ref="A27:F27"/>
    <mergeCell ref="A23:F23"/>
    <mergeCell ref="A25:F25"/>
    <mergeCell ref="A24:F24"/>
    <mergeCell ref="A21:F21"/>
    <mergeCell ref="A22:F22"/>
    <mergeCell ref="A26:F26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workbookViewId="0">
      <selection activeCell="G14" sqref="G14"/>
    </sheetView>
  </sheetViews>
  <sheetFormatPr defaultRowHeight="12.75"/>
  <cols>
    <col min="1" max="1" width="11.85546875" bestFit="1" customWidth="1"/>
    <col min="3" max="3" width="18" bestFit="1" customWidth="1"/>
    <col min="6" max="6" width="42.5703125" bestFit="1" customWidth="1"/>
  </cols>
  <sheetData>
    <row r="1" spans="1:9" ht="15">
      <c r="A1" s="80" t="s">
        <v>86</v>
      </c>
      <c r="B1" s="80" t="s">
        <v>87</v>
      </c>
      <c r="C1" s="80" t="s">
        <v>88</v>
      </c>
      <c r="D1" s="53"/>
      <c r="E1" s="53"/>
      <c r="F1" s="53"/>
      <c r="G1" s="53"/>
    </row>
    <row r="2" spans="1:9" ht="15">
      <c r="A2" s="53" t="s">
        <v>89</v>
      </c>
      <c r="B2" s="53">
        <v>68</v>
      </c>
      <c r="C2" s="53" t="s">
        <v>90</v>
      </c>
      <c r="D2" s="53"/>
      <c r="E2" s="53"/>
      <c r="F2" s="53"/>
      <c r="G2" s="53"/>
    </row>
    <row r="3" spans="1:9" ht="15">
      <c r="A3" s="53" t="s">
        <v>89</v>
      </c>
      <c r="B3" s="53">
        <v>90</v>
      </c>
      <c r="C3" s="53" t="s">
        <v>90</v>
      </c>
      <c r="D3" s="53"/>
      <c r="E3" s="53"/>
      <c r="F3" s="53"/>
      <c r="G3" s="53"/>
    </row>
    <row r="4" spans="1:9" ht="15">
      <c r="A4" s="53" t="s">
        <v>89</v>
      </c>
      <c r="B4" s="53">
        <v>81</v>
      </c>
      <c r="C4" s="53" t="s">
        <v>91</v>
      </c>
      <c r="D4" s="53"/>
      <c r="E4" s="53"/>
      <c r="F4" s="53"/>
      <c r="G4" s="53"/>
    </row>
    <row r="5" spans="1:9" ht="15">
      <c r="A5" s="53" t="s">
        <v>92</v>
      </c>
      <c r="B5" s="53">
        <v>82</v>
      </c>
      <c r="C5" s="53" t="s">
        <v>93</v>
      </c>
      <c r="D5" s="53"/>
      <c r="E5" s="53"/>
      <c r="F5" s="53"/>
      <c r="G5" s="53"/>
    </row>
    <row r="6" spans="1:9" ht="15">
      <c r="A6" s="53" t="s">
        <v>94</v>
      </c>
      <c r="B6" s="53">
        <v>74</v>
      </c>
      <c r="C6" s="53" t="s">
        <v>93</v>
      </c>
      <c r="D6" s="53"/>
      <c r="E6" s="53"/>
      <c r="F6" s="53"/>
      <c r="G6" s="53"/>
    </row>
    <row r="7" spans="1:9" ht="15">
      <c r="A7" s="53" t="s">
        <v>95</v>
      </c>
      <c r="B7" s="53">
        <v>66</v>
      </c>
      <c r="C7" s="53" t="s">
        <v>96</v>
      </c>
      <c r="D7" s="53"/>
      <c r="E7" s="53"/>
      <c r="F7" s="53"/>
      <c r="G7" s="53"/>
    </row>
    <row r="8" spans="1:9" ht="15">
      <c r="A8" s="53" t="s">
        <v>97</v>
      </c>
      <c r="B8" s="53">
        <v>94</v>
      </c>
      <c r="C8" s="53" t="s">
        <v>98</v>
      </c>
      <c r="D8" s="53"/>
      <c r="E8" s="53"/>
      <c r="F8" s="81" t="s">
        <v>99</v>
      </c>
      <c r="G8" s="82">
        <f>COUNTIF(C2:C101,C2)</f>
        <v>9</v>
      </c>
    </row>
    <row r="9" spans="1:9" ht="15">
      <c r="A9" s="53" t="s">
        <v>100</v>
      </c>
      <c r="B9" s="53">
        <v>95</v>
      </c>
      <c r="C9" s="53" t="s">
        <v>101</v>
      </c>
      <c r="D9" s="53"/>
      <c r="E9" s="53"/>
      <c r="F9" s="81" t="s">
        <v>102</v>
      </c>
      <c r="G9" s="83">
        <f>COUNTIF(C2:C101,C9)</f>
        <v>15</v>
      </c>
    </row>
    <row r="10" spans="1:9" ht="15">
      <c r="A10" s="53" t="s">
        <v>92</v>
      </c>
      <c r="B10" s="53">
        <v>88</v>
      </c>
      <c r="C10" s="53" t="s">
        <v>101</v>
      </c>
      <c r="D10" s="53"/>
      <c r="E10" s="53"/>
      <c r="F10" s="81" t="s">
        <v>103</v>
      </c>
      <c r="G10" s="82">
        <f>COUNTIF(C2:C101,C7)</f>
        <v>14</v>
      </c>
    </row>
    <row r="11" spans="1:9" ht="15">
      <c r="A11" s="53" t="s">
        <v>104</v>
      </c>
      <c r="B11" s="53">
        <v>77</v>
      </c>
      <c r="C11" s="53" t="s">
        <v>91</v>
      </c>
      <c r="D11" s="53"/>
      <c r="E11" s="53"/>
      <c r="F11" s="81" t="s">
        <v>105</v>
      </c>
      <c r="G11" s="83">
        <f>COUNTIF(C2:C101,"križaljke") + COUNTIF(C2:C101,"bridž")</f>
        <v>27</v>
      </c>
      <c r="I11" s="66"/>
    </row>
    <row r="12" spans="1:9" ht="15">
      <c r="A12" s="53" t="s">
        <v>106</v>
      </c>
      <c r="B12" s="53">
        <v>69</v>
      </c>
      <c r="C12" s="53" t="s">
        <v>96</v>
      </c>
      <c r="D12" s="53"/>
      <c r="E12" s="53"/>
      <c r="F12" s="81" t="s">
        <v>173</v>
      </c>
      <c r="G12" s="82">
        <f>COUNTIF(A2:A101,A10)</f>
        <v>9</v>
      </c>
    </row>
    <row r="13" spans="1:9" ht="15">
      <c r="A13" s="53" t="s">
        <v>107</v>
      </c>
      <c r="B13" s="53">
        <v>98</v>
      </c>
      <c r="C13" s="53" t="s">
        <v>98</v>
      </c>
      <c r="D13" s="53"/>
      <c r="E13" s="53"/>
      <c r="F13" s="81" t="s">
        <v>174</v>
      </c>
      <c r="G13" s="83">
        <f>COUNTIF(A2:A101,"Petra")</f>
        <v>5</v>
      </c>
    </row>
    <row r="14" spans="1:9" ht="15">
      <c r="A14" s="53" t="s">
        <v>108</v>
      </c>
      <c r="B14" s="53">
        <v>88</v>
      </c>
      <c r="C14" s="53" t="s">
        <v>98</v>
      </c>
      <c r="D14" s="53"/>
      <c r="E14" s="53"/>
      <c r="F14" s="81" t="s">
        <v>175</v>
      </c>
      <c r="G14" s="82">
        <f>COUNTIF(B2:B101,"&lt;70")</f>
        <v>19</v>
      </c>
    </row>
    <row r="15" spans="1:9" ht="15">
      <c r="A15" s="53" t="s">
        <v>109</v>
      </c>
      <c r="B15" s="53">
        <v>75</v>
      </c>
      <c r="C15" s="53" t="s">
        <v>101</v>
      </c>
      <c r="D15" s="53"/>
      <c r="E15" s="53"/>
      <c r="F15" s="81" t="s">
        <v>176</v>
      </c>
      <c r="G15" s="83">
        <f>COUNTIF(B2:B101,"&gt;90")</f>
        <v>22</v>
      </c>
    </row>
    <row r="16" spans="1:9" ht="15">
      <c r="A16" s="53" t="s">
        <v>110</v>
      </c>
      <c r="B16" s="53">
        <v>85</v>
      </c>
      <c r="C16" s="53" t="s">
        <v>111</v>
      </c>
      <c r="D16" s="53"/>
      <c r="E16" s="53"/>
      <c r="F16" s="53"/>
      <c r="G16" s="53"/>
    </row>
    <row r="17" spans="1:7" ht="15">
      <c r="A17" s="53" t="s">
        <v>106</v>
      </c>
      <c r="B17" s="53">
        <v>92</v>
      </c>
      <c r="C17" s="53" t="s">
        <v>93</v>
      </c>
      <c r="D17" s="53"/>
      <c r="E17" s="53"/>
      <c r="F17" s="53"/>
      <c r="G17" s="53"/>
    </row>
    <row r="18" spans="1:7" ht="15">
      <c r="A18" s="53" t="s">
        <v>112</v>
      </c>
      <c r="B18" s="53">
        <v>68</v>
      </c>
      <c r="C18" s="53" t="s">
        <v>93</v>
      </c>
      <c r="D18" s="53"/>
      <c r="E18" s="53"/>
      <c r="F18" s="53"/>
      <c r="G18" s="53"/>
    </row>
    <row r="19" spans="1:7" ht="15">
      <c r="A19" s="53" t="s">
        <v>100</v>
      </c>
      <c r="B19" s="53">
        <v>85</v>
      </c>
      <c r="C19" s="53" t="s">
        <v>90</v>
      </c>
      <c r="D19" s="53"/>
      <c r="E19" s="53"/>
      <c r="F19" s="53"/>
      <c r="G19" s="53"/>
    </row>
    <row r="20" spans="1:7" ht="15">
      <c r="A20" s="53" t="s">
        <v>104</v>
      </c>
      <c r="B20" s="53">
        <v>65</v>
      </c>
      <c r="C20" s="53" t="s">
        <v>113</v>
      </c>
      <c r="D20" s="53"/>
      <c r="E20" s="53"/>
      <c r="F20" s="53"/>
      <c r="G20" s="53"/>
    </row>
    <row r="21" spans="1:7" ht="15">
      <c r="A21" s="53" t="s">
        <v>114</v>
      </c>
      <c r="B21" s="53">
        <v>91</v>
      </c>
      <c r="C21" s="53" t="s">
        <v>111</v>
      </c>
      <c r="D21" s="53"/>
      <c r="E21" s="53"/>
      <c r="F21" s="53"/>
      <c r="G21" s="53"/>
    </row>
    <row r="22" spans="1:7" ht="15">
      <c r="A22" s="53" t="s">
        <v>115</v>
      </c>
      <c r="B22" s="53">
        <v>69</v>
      </c>
      <c r="C22" s="53" t="s">
        <v>113</v>
      </c>
      <c r="D22" s="53"/>
      <c r="E22" s="53"/>
      <c r="F22" s="53"/>
      <c r="G22" s="53"/>
    </row>
    <row r="23" spans="1:7" ht="15">
      <c r="A23" s="53" t="s">
        <v>116</v>
      </c>
      <c r="B23" s="53">
        <v>67</v>
      </c>
      <c r="C23" s="53" t="s">
        <v>98</v>
      </c>
      <c r="D23" s="53"/>
      <c r="E23" s="53"/>
      <c r="F23" s="53"/>
      <c r="G23" s="53"/>
    </row>
    <row r="24" spans="1:7" ht="15">
      <c r="A24" s="53" t="s">
        <v>117</v>
      </c>
      <c r="B24" s="53">
        <v>79</v>
      </c>
      <c r="C24" s="53" t="s">
        <v>93</v>
      </c>
      <c r="D24" s="53"/>
      <c r="E24" s="53"/>
      <c r="F24" s="53"/>
      <c r="G24" s="53"/>
    </row>
    <row r="25" spans="1:7" ht="15">
      <c r="A25" s="53" t="s">
        <v>118</v>
      </c>
      <c r="B25" s="53">
        <v>86</v>
      </c>
      <c r="C25" s="53" t="s">
        <v>101</v>
      </c>
      <c r="D25" s="53"/>
      <c r="E25" s="53"/>
      <c r="F25" s="53"/>
      <c r="G25" s="53"/>
    </row>
    <row r="26" spans="1:7" ht="15">
      <c r="A26" s="53" t="s">
        <v>97</v>
      </c>
      <c r="B26" s="53">
        <v>74</v>
      </c>
      <c r="C26" s="53" t="s">
        <v>96</v>
      </c>
      <c r="D26" s="53"/>
      <c r="E26" s="53"/>
      <c r="F26" s="53"/>
      <c r="G26" s="53"/>
    </row>
    <row r="27" spans="1:7" ht="15">
      <c r="A27" s="53" t="s">
        <v>109</v>
      </c>
      <c r="B27" s="53">
        <v>81</v>
      </c>
      <c r="C27" s="53" t="s">
        <v>101</v>
      </c>
      <c r="D27" s="53"/>
      <c r="E27" s="53"/>
      <c r="F27" s="53"/>
      <c r="G27" s="53"/>
    </row>
    <row r="28" spans="1:7" ht="15">
      <c r="A28" s="53" t="s">
        <v>119</v>
      </c>
      <c r="B28" s="53">
        <v>93</v>
      </c>
      <c r="C28" s="53" t="s">
        <v>91</v>
      </c>
      <c r="D28" s="53"/>
      <c r="E28" s="53"/>
      <c r="F28" s="53"/>
      <c r="G28" s="53"/>
    </row>
    <row r="29" spans="1:7" ht="15">
      <c r="A29" s="53" t="s">
        <v>95</v>
      </c>
      <c r="B29" s="53">
        <v>82</v>
      </c>
      <c r="C29" s="53" t="s">
        <v>113</v>
      </c>
      <c r="D29" s="53"/>
      <c r="E29" s="53"/>
      <c r="F29" s="53"/>
      <c r="G29" s="53"/>
    </row>
    <row r="30" spans="1:7" ht="15">
      <c r="A30" s="53" t="s">
        <v>120</v>
      </c>
      <c r="B30" s="53">
        <v>79</v>
      </c>
      <c r="C30" s="53" t="s">
        <v>98</v>
      </c>
      <c r="D30" s="53"/>
      <c r="E30" s="53"/>
      <c r="F30" s="53"/>
      <c r="G30" s="53"/>
    </row>
    <row r="31" spans="1:7" ht="15">
      <c r="A31" s="53" t="s">
        <v>92</v>
      </c>
      <c r="B31" s="53">
        <v>84</v>
      </c>
      <c r="C31" s="53" t="s">
        <v>93</v>
      </c>
      <c r="D31" s="53"/>
      <c r="E31" s="53"/>
      <c r="F31" s="53"/>
      <c r="G31" s="53"/>
    </row>
    <row r="32" spans="1:7" ht="15">
      <c r="A32" s="53" t="s">
        <v>121</v>
      </c>
      <c r="B32" s="53">
        <v>97</v>
      </c>
      <c r="C32" s="53" t="s">
        <v>90</v>
      </c>
      <c r="D32" s="53"/>
      <c r="E32" s="53"/>
      <c r="F32" s="53"/>
      <c r="G32" s="53"/>
    </row>
    <row r="33" spans="1:7" ht="15">
      <c r="A33" s="53" t="s">
        <v>122</v>
      </c>
      <c r="B33" s="53">
        <v>79</v>
      </c>
      <c r="C33" s="53" t="s">
        <v>93</v>
      </c>
      <c r="D33" s="53"/>
      <c r="E33" s="53"/>
      <c r="F33" s="53"/>
      <c r="G33" s="53"/>
    </row>
    <row r="34" spans="1:7" ht="15">
      <c r="A34" s="53" t="s">
        <v>92</v>
      </c>
      <c r="B34" s="53">
        <v>75</v>
      </c>
      <c r="C34" s="53" t="s">
        <v>91</v>
      </c>
      <c r="D34" s="53"/>
      <c r="E34" s="53"/>
      <c r="F34" s="53"/>
      <c r="G34" s="53"/>
    </row>
    <row r="35" spans="1:7" ht="15">
      <c r="A35" s="53" t="s">
        <v>123</v>
      </c>
      <c r="B35" s="53">
        <v>66</v>
      </c>
      <c r="C35" s="53" t="s">
        <v>91</v>
      </c>
      <c r="D35" s="53"/>
      <c r="E35" s="53"/>
      <c r="F35" s="53"/>
      <c r="G35" s="53"/>
    </row>
    <row r="36" spans="1:7" ht="15">
      <c r="A36" s="53" t="s">
        <v>124</v>
      </c>
      <c r="B36" s="53">
        <v>90</v>
      </c>
      <c r="C36" s="53" t="s">
        <v>93</v>
      </c>
      <c r="D36" s="53"/>
      <c r="E36" s="53"/>
      <c r="F36" s="53"/>
      <c r="G36" s="53"/>
    </row>
    <row r="37" spans="1:7" ht="15">
      <c r="A37" s="53" t="s">
        <v>125</v>
      </c>
      <c r="B37" s="53">
        <v>91</v>
      </c>
      <c r="C37" s="53" t="s">
        <v>90</v>
      </c>
      <c r="D37" s="53"/>
      <c r="E37" s="53"/>
      <c r="F37" s="53"/>
      <c r="G37" s="53"/>
    </row>
    <row r="38" spans="1:7" ht="15">
      <c r="A38" s="53" t="s">
        <v>126</v>
      </c>
      <c r="B38" s="53">
        <v>71</v>
      </c>
      <c r="C38" s="53" t="s">
        <v>111</v>
      </c>
      <c r="D38" s="53"/>
      <c r="E38" s="53"/>
      <c r="F38" s="53"/>
      <c r="G38" s="53"/>
    </row>
    <row r="39" spans="1:7" ht="15">
      <c r="A39" s="53" t="s">
        <v>94</v>
      </c>
      <c r="B39" s="53">
        <v>77</v>
      </c>
      <c r="C39" s="53" t="s">
        <v>91</v>
      </c>
      <c r="D39" s="53"/>
      <c r="E39" s="53"/>
      <c r="F39" s="53"/>
      <c r="G39" s="53"/>
    </row>
    <row r="40" spans="1:7" ht="15">
      <c r="A40" s="53" t="s">
        <v>92</v>
      </c>
      <c r="B40" s="53">
        <v>89</v>
      </c>
      <c r="C40" s="53" t="s">
        <v>93</v>
      </c>
      <c r="D40" s="53"/>
      <c r="E40" s="53"/>
      <c r="F40" s="53"/>
      <c r="G40" s="53"/>
    </row>
    <row r="41" spans="1:7" ht="15">
      <c r="A41" s="53" t="s">
        <v>124</v>
      </c>
      <c r="B41" s="53">
        <v>65</v>
      </c>
      <c r="C41" s="53" t="s">
        <v>96</v>
      </c>
      <c r="D41" s="53"/>
      <c r="E41" s="53"/>
      <c r="F41" s="53"/>
      <c r="G41" s="53"/>
    </row>
    <row r="42" spans="1:7" ht="15">
      <c r="A42" s="53" t="s">
        <v>94</v>
      </c>
      <c r="B42" s="53">
        <v>90</v>
      </c>
      <c r="C42" s="53" t="s">
        <v>111</v>
      </c>
      <c r="D42" s="53"/>
      <c r="E42" s="53"/>
      <c r="F42" s="53"/>
      <c r="G42" s="53"/>
    </row>
    <row r="43" spans="1:7" ht="15">
      <c r="A43" s="53" t="s">
        <v>127</v>
      </c>
      <c r="B43" s="53">
        <v>85</v>
      </c>
      <c r="C43" s="53" t="s">
        <v>91</v>
      </c>
      <c r="D43" s="53"/>
      <c r="E43" s="53"/>
      <c r="F43" s="53"/>
      <c r="G43" s="53"/>
    </row>
    <row r="44" spans="1:7" ht="15">
      <c r="A44" s="53" t="s">
        <v>117</v>
      </c>
      <c r="B44" s="53">
        <v>75</v>
      </c>
      <c r="C44" s="53" t="s">
        <v>91</v>
      </c>
      <c r="D44" s="53"/>
      <c r="E44" s="53"/>
      <c r="F44" s="53"/>
      <c r="G44" s="53"/>
    </row>
    <row r="45" spans="1:7" ht="15">
      <c r="A45" s="53" t="s">
        <v>92</v>
      </c>
      <c r="B45" s="53">
        <v>81</v>
      </c>
      <c r="C45" s="53" t="s">
        <v>91</v>
      </c>
      <c r="D45" s="53"/>
      <c r="E45" s="53"/>
      <c r="F45" s="53"/>
      <c r="G45" s="53"/>
    </row>
    <row r="46" spans="1:7" ht="15">
      <c r="A46" s="53" t="s">
        <v>115</v>
      </c>
      <c r="B46" s="53">
        <v>96</v>
      </c>
      <c r="C46" s="53" t="s">
        <v>91</v>
      </c>
      <c r="D46" s="53"/>
      <c r="E46" s="53"/>
      <c r="F46" s="53"/>
      <c r="G46" s="53"/>
    </row>
    <row r="47" spans="1:7" ht="15">
      <c r="A47" s="53" t="s">
        <v>128</v>
      </c>
      <c r="B47" s="53">
        <v>84</v>
      </c>
      <c r="C47" s="53" t="s">
        <v>96</v>
      </c>
      <c r="D47" s="53"/>
      <c r="E47" s="53"/>
      <c r="F47" s="53"/>
      <c r="G47" s="53"/>
    </row>
    <row r="48" spans="1:7" ht="15">
      <c r="A48" s="53" t="s">
        <v>129</v>
      </c>
      <c r="B48" s="53">
        <v>85</v>
      </c>
      <c r="C48" s="53" t="s">
        <v>91</v>
      </c>
      <c r="D48" s="53"/>
      <c r="E48" s="53"/>
      <c r="F48" s="53"/>
      <c r="G48" s="53"/>
    </row>
    <row r="49" spans="1:7" ht="15">
      <c r="A49" s="53" t="s">
        <v>130</v>
      </c>
      <c r="B49" s="53">
        <v>83</v>
      </c>
      <c r="C49" s="53" t="s">
        <v>91</v>
      </c>
      <c r="D49" s="53"/>
      <c r="E49" s="53"/>
      <c r="F49" s="53"/>
      <c r="G49" s="53"/>
    </row>
    <row r="50" spans="1:7" ht="15">
      <c r="A50" s="53" t="s">
        <v>118</v>
      </c>
      <c r="B50" s="53">
        <v>73</v>
      </c>
      <c r="C50" s="53" t="s">
        <v>111</v>
      </c>
      <c r="D50" s="53"/>
      <c r="E50" s="53"/>
      <c r="F50" s="53"/>
      <c r="G50" s="53"/>
    </row>
    <row r="51" spans="1:7" ht="15">
      <c r="A51" s="53" t="s">
        <v>110</v>
      </c>
      <c r="B51" s="53">
        <v>71</v>
      </c>
      <c r="C51" s="53" t="s">
        <v>91</v>
      </c>
      <c r="D51" s="53"/>
      <c r="E51" s="53"/>
      <c r="F51" s="53"/>
      <c r="G51" s="53"/>
    </row>
    <row r="52" spans="1:7" ht="15">
      <c r="A52" s="53" t="s">
        <v>92</v>
      </c>
      <c r="B52" s="53">
        <v>77</v>
      </c>
      <c r="C52" s="53" t="s">
        <v>90</v>
      </c>
      <c r="D52" s="53"/>
      <c r="E52" s="53"/>
      <c r="F52" s="53"/>
      <c r="G52" s="53"/>
    </row>
    <row r="53" spans="1:7" ht="15">
      <c r="A53" s="53" t="s">
        <v>122</v>
      </c>
      <c r="B53" s="53">
        <v>78</v>
      </c>
      <c r="C53" s="53" t="s">
        <v>96</v>
      </c>
      <c r="D53" s="53"/>
      <c r="E53" s="53"/>
      <c r="F53" s="53"/>
      <c r="G53" s="53"/>
    </row>
    <row r="54" spans="1:7" ht="15">
      <c r="A54" s="53" t="s">
        <v>121</v>
      </c>
      <c r="B54" s="53">
        <v>98</v>
      </c>
      <c r="C54" s="53" t="s">
        <v>111</v>
      </c>
      <c r="D54" s="53"/>
      <c r="E54" s="53"/>
      <c r="F54" s="53"/>
      <c r="G54" s="53"/>
    </row>
    <row r="55" spans="1:7" ht="15">
      <c r="A55" s="53" t="s">
        <v>131</v>
      </c>
      <c r="B55" s="53">
        <v>76</v>
      </c>
      <c r="C55" s="53" t="s">
        <v>93</v>
      </c>
      <c r="D55" s="53"/>
      <c r="E55" s="53"/>
      <c r="F55" s="53"/>
      <c r="G55" s="53"/>
    </row>
    <row r="56" spans="1:7" ht="15">
      <c r="A56" s="53" t="s">
        <v>118</v>
      </c>
      <c r="B56" s="53">
        <v>71</v>
      </c>
      <c r="C56" s="53" t="s">
        <v>113</v>
      </c>
      <c r="D56" s="53"/>
      <c r="E56" s="53"/>
      <c r="F56" s="53"/>
      <c r="G56" s="53"/>
    </row>
    <row r="57" spans="1:7" ht="15">
      <c r="A57" s="53" t="s">
        <v>128</v>
      </c>
      <c r="B57" s="53">
        <v>75</v>
      </c>
      <c r="C57" s="53" t="s">
        <v>90</v>
      </c>
      <c r="D57" s="53"/>
      <c r="E57" s="53"/>
      <c r="F57" s="53"/>
      <c r="G57" s="53"/>
    </row>
    <row r="58" spans="1:7" ht="15">
      <c r="A58" s="53" t="s">
        <v>130</v>
      </c>
      <c r="B58" s="53">
        <v>80</v>
      </c>
      <c r="C58" s="53" t="s">
        <v>93</v>
      </c>
      <c r="D58" s="53"/>
      <c r="E58" s="53"/>
      <c r="F58" s="53"/>
      <c r="G58" s="53"/>
    </row>
    <row r="59" spans="1:7" ht="15">
      <c r="A59" s="53" t="s">
        <v>132</v>
      </c>
      <c r="B59" s="53">
        <v>68</v>
      </c>
      <c r="C59" s="53" t="s">
        <v>111</v>
      </c>
      <c r="D59" s="53"/>
      <c r="E59" s="53"/>
      <c r="F59" s="53"/>
      <c r="G59" s="53"/>
    </row>
    <row r="60" spans="1:7" ht="15">
      <c r="A60" s="53" t="s">
        <v>124</v>
      </c>
      <c r="B60" s="53">
        <v>94</v>
      </c>
      <c r="C60" s="53" t="s">
        <v>98</v>
      </c>
      <c r="D60" s="53"/>
      <c r="E60" s="53"/>
      <c r="F60" s="53"/>
      <c r="G60" s="53"/>
    </row>
    <row r="61" spans="1:7" ht="15">
      <c r="A61" s="53" t="s">
        <v>132</v>
      </c>
      <c r="B61" s="53">
        <v>78</v>
      </c>
      <c r="C61" s="53" t="s">
        <v>113</v>
      </c>
      <c r="D61" s="53"/>
      <c r="E61" s="53"/>
      <c r="F61" s="53"/>
      <c r="G61" s="53"/>
    </row>
    <row r="62" spans="1:7" ht="15">
      <c r="A62" s="53" t="s">
        <v>104</v>
      </c>
      <c r="B62" s="53">
        <v>76</v>
      </c>
      <c r="C62" s="53" t="s">
        <v>96</v>
      </c>
      <c r="D62" s="53"/>
      <c r="E62" s="53"/>
      <c r="F62" s="53"/>
      <c r="G62" s="53"/>
    </row>
    <row r="63" spans="1:7" ht="15">
      <c r="A63" s="53" t="s">
        <v>95</v>
      </c>
      <c r="B63" s="53">
        <v>68</v>
      </c>
      <c r="C63" s="53" t="s">
        <v>101</v>
      </c>
      <c r="D63" s="53"/>
      <c r="E63" s="53"/>
      <c r="F63" s="53"/>
      <c r="G63" s="53"/>
    </row>
    <row r="64" spans="1:7" ht="15">
      <c r="A64" s="53" t="s">
        <v>108</v>
      </c>
      <c r="B64" s="53">
        <v>66</v>
      </c>
      <c r="C64" s="53" t="s">
        <v>96</v>
      </c>
      <c r="D64" s="53"/>
      <c r="E64" s="53"/>
      <c r="F64" s="53"/>
      <c r="G64" s="53"/>
    </row>
    <row r="65" spans="1:7" ht="15">
      <c r="A65" s="53" t="s">
        <v>117</v>
      </c>
      <c r="B65" s="53">
        <v>75</v>
      </c>
      <c r="C65" s="53" t="s">
        <v>91</v>
      </c>
      <c r="D65" s="53"/>
      <c r="E65" s="53"/>
      <c r="F65" s="53"/>
      <c r="G65" s="53"/>
    </row>
    <row r="66" spans="1:7" ht="15">
      <c r="A66" s="53" t="s">
        <v>104</v>
      </c>
      <c r="B66" s="53">
        <v>72</v>
      </c>
      <c r="C66" s="53" t="s">
        <v>101</v>
      </c>
      <c r="D66" s="53"/>
      <c r="E66" s="53"/>
      <c r="F66" s="53"/>
      <c r="G66" s="53"/>
    </row>
    <row r="67" spans="1:7" ht="15">
      <c r="A67" s="53" t="s">
        <v>92</v>
      </c>
      <c r="B67" s="53">
        <v>70</v>
      </c>
      <c r="C67" s="53" t="s">
        <v>101</v>
      </c>
      <c r="D67" s="53"/>
      <c r="E67" s="53"/>
      <c r="F67" s="53"/>
      <c r="G67" s="53"/>
    </row>
    <row r="68" spans="1:7" ht="15">
      <c r="A68" s="53" t="s">
        <v>126</v>
      </c>
      <c r="B68" s="53">
        <v>99</v>
      </c>
      <c r="C68" s="53" t="s">
        <v>111</v>
      </c>
      <c r="D68" s="53"/>
      <c r="E68" s="53"/>
      <c r="F68" s="53"/>
      <c r="G68" s="53"/>
    </row>
    <row r="69" spans="1:7" ht="15">
      <c r="A69" s="53" t="s">
        <v>122</v>
      </c>
      <c r="B69" s="53">
        <v>71</v>
      </c>
      <c r="C69" s="53" t="s">
        <v>113</v>
      </c>
      <c r="D69" s="53"/>
      <c r="E69" s="53"/>
      <c r="F69" s="53"/>
      <c r="G69" s="53"/>
    </row>
    <row r="70" spans="1:7" ht="15">
      <c r="A70" s="53" t="s">
        <v>108</v>
      </c>
      <c r="B70" s="53">
        <v>83</v>
      </c>
      <c r="C70" s="53" t="s">
        <v>90</v>
      </c>
      <c r="D70" s="53"/>
      <c r="E70" s="53"/>
      <c r="F70" s="53"/>
      <c r="G70" s="53"/>
    </row>
    <row r="71" spans="1:7" ht="15">
      <c r="A71" s="53" t="s">
        <v>133</v>
      </c>
      <c r="B71" s="53">
        <v>94</v>
      </c>
      <c r="C71" s="53" t="s">
        <v>96</v>
      </c>
      <c r="D71" s="53"/>
      <c r="E71" s="53"/>
      <c r="F71" s="53"/>
      <c r="G71" s="53"/>
    </row>
    <row r="72" spans="1:7" ht="15">
      <c r="A72" s="53" t="s">
        <v>118</v>
      </c>
      <c r="B72" s="53">
        <v>94</v>
      </c>
      <c r="C72" s="53" t="s">
        <v>91</v>
      </c>
      <c r="D72" s="53"/>
      <c r="E72" s="53"/>
      <c r="F72" s="53"/>
      <c r="G72" s="53"/>
    </row>
    <row r="73" spans="1:7" ht="15">
      <c r="A73" s="53" t="s">
        <v>134</v>
      </c>
      <c r="B73" s="53">
        <v>88</v>
      </c>
      <c r="C73" s="53" t="s">
        <v>98</v>
      </c>
      <c r="D73" s="53"/>
      <c r="E73" s="53"/>
      <c r="F73" s="53"/>
      <c r="G73" s="53"/>
    </row>
    <row r="74" spans="1:7" ht="15">
      <c r="A74" s="53" t="s">
        <v>120</v>
      </c>
      <c r="B74" s="53">
        <v>83</v>
      </c>
      <c r="C74" s="53" t="s">
        <v>91</v>
      </c>
      <c r="D74" s="53"/>
      <c r="E74" s="53"/>
      <c r="F74" s="53"/>
      <c r="G74" s="53"/>
    </row>
    <row r="75" spans="1:7" ht="15">
      <c r="A75" s="53" t="s">
        <v>114</v>
      </c>
      <c r="B75" s="53">
        <v>68</v>
      </c>
      <c r="C75" s="53" t="s">
        <v>91</v>
      </c>
      <c r="D75" s="53"/>
      <c r="E75" s="53"/>
      <c r="F75" s="53"/>
      <c r="G75" s="53"/>
    </row>
    <row r="76" spans="1:7" ht="15">
      <c r="A76" s="53" t="s">
        <v>132</v>
      </c>
      <c r="B76" s="53">
        <v>87</v>
      </c>
      <c r="C76" s="53" t="s">
        <v>101</v>
      </c>
      <c r="D76" s="53"/>
      <c r="E76" s="53"/>
      <c r="F76" s="53"/>
      <c r="G76" s="53"/>
    </row>
    <row r="77" spans="1:7" ht="15">
      <c r="A77" s="53" t="s">
        <v>121</v>
      </c>
      <c r="B77" s="53">
        <v>69</v>
      </c>
      <c r="C77" s="53" t="s">
        <v>96</v>
      </c>
      <c r="D77" s="53"/>
      <c r="E77" s="53"/>
      <c r="F77" s="53"/>
      <c r="G77" s="53"/>
    </row>
    <row r="78" spans="1:7" ht="15">
      <c r="A78" s="53" t="s">
        <v>126</v>
      </c>
      <c r="B78" s="53">
        <v>96</v>
      </c>
      <c r="C78" s="53" t="s">
        <v>101</v>
      </c>
      <c r="D78" s="53"/>
      <c r="E78" s="53"/>
      <c r="F78" s="53"/>
      <c r="G78" s="53"/>
    </row>
    <row r="79" spans="1:7" ht="15">
      <c r="A79" s="53" t="s">
        <v>116</v>
      </c>
      <c r="B79" s="53">
        <v>68</v>
      </c>
      <c r="C79" s="53" t="s">
        <v>113</v>
      </c>
      <c r="D79" s="53"/>
      <c r="E79" s="53"/>
      <c r="F79" s="53"/>
      <c r="G79" s="53"/>
    </row>
    <row r="80" spans="1:7" ht="15">
      <c r="A80" s="53" t="s">
        <v>109</v>
      </c>
      <c r="B80" s="53">
        <v>77</v>
      </c>
      <c r="C80" s="53" t="s">
        <v>101</v>
      </c>
      <c r="D80" s="53"/>
      <c r="E80" s="53"/>
      <c r="F80" s="53"/>
      <c r="G80" s="53"/>
    </row>
    <row r="81" spans="1:7" ht="15">
      <c r="A81" s="53" t="s">
        <v>135</v>
      </c>
      <c r="B81" s="53">
        <v>71</v>
      </c>
      <c r="C81" s="53" t="s">
        <v>93</v>
      </c>
      <c r="D81" s="53"/>
      <c r="E81" s="53"/>
      <c r="F81" s="53"/>
      <c r="G81" s="53"/>
    </row>
    <row r="82" spans="1:7" ht="15">
      <c r="A82" s="53" t="s">
        <v>136</v>
      </c>
      <c r="B82" s="53">
        <v>99</v>
      </c>
      <c r="C82" s="53" t="s">
        <v>96</v>
      </c>
      <c r="D82" s="53"/>
      <c r="E82" s="53"/>
      <c r="F82" s="53"/>
      <c r="G82" s="53"/>
    </row>
    <row r="83" spans="1:7" ht="15">
      <c r="A83" s="53" t="s">
        <v>92</v>
      </c>
      <c r="B83" s="53">
        <v>85</v>
      </c>
      <c r="C83" s="53" t="s">
        <v>111</v>
      </c>
      <c r="D83" s="53"/>
      <c r="E83" s="53"/>
      <c r="F83" s="53"/>
      <c r="G83" s="53"/>
    </row>
    <row r="84" spans="1:7" ht="15">
      <c r="A84" s="53" t="s">
        <v>104</v>
      </c>
      <c r="B84" s="53">
        <v>68</v>
      </c>
      <c r="C84" s="53" t="s">
        <v>98</v>
      </c>
      <c r="D84" s="53"/>
      <c r="E84" s="53"/>
      <c r="F84" s="53"/>
      <c r="G84" s="53"/>
    </row>
    <row r="85" spans="1:7" ht="15">
      <c r="A85" s="53" t="s">
        <v>122</v>
      </c>
      <c r="B85" s="53">
        <v>97</v>
      </c>
      <c r="C85" s="53" t="s">
        <v>98</v>
      </c>
      <c r="D85" s="53"/>
      <c r="E85" s="53"/>
      <c r="F85" s="53"/>
      <c r="G85" s="53"/>
    </row>
    <row r="86" spans="1:7" ht="15">
      <c r="A86" s="53" t="s">
        <v>137</v>
      </c>
      <c r="B86" s="53">
        <v>91</v>
      </c>
      <c r="C86" s="53" t="s">
        <v>90</v>
      </c>
      <c r="D86" s="53"/>
      <c r="E86" s="53"/>
      <c r="F86" s="53"/>
      <c r="G86" s="53"/>
    </row>
    <row r="87" spans="1:7" ht="15">
      <c r="A87" s="53" t="s">
        <v>129</v>
      </c>
      <c r="B87" s="53">
        <v>75</v>
      </c>
      <c r="C87" s="53" t="s">
        <v>101</v>
      </c>
      <c r="D87" s="53"/>
      <c r="E87" s="53"/>
      <c r="F87" s="53"/>
      <c r="G87" s="53"/>
    </row>
    <row r="88" spans="1:7" ht="15">
      <c r="A88" s="53" t="s">
        <v>135</v>
      </c>
      <c r="B88" s="53">
        <v>83</v>
      </c>
      <c r="C88" s="53" t="s">
        <v>101</v>
      </c>
      <c r="D88" s="53"/>
      <c r="E88" s="53"/>
      <c r="F88" s="53"/>
      <c r="G88" s="53"/>
    </row>
    <row r="89" spans="1:7" ht="15">
      <c r="A89" s="53" t="s">
        <v>100</v>
      </c>
      <c r="B89" s="53">
        <v>75</v>
      </c>
      <c r="C89" s="53" t="s">
        <v>93</v>
      </c>
      <c r="D89" s="53"/>
      <c r="E89" s="53"/>
      <c r="F89" s="53"/>
      <c r="G89" s="53"/>
    </row>
    <row r="90" spans="1:7" ht="15">
      <c r="A90" s="53" t="s">
        <v>128</v>
      </c>
      <c r="B90" s="53">
        <v>91</v>
      </c>
      <c r="C90" s="53" t="s">
        <v>111</v>
      </c>
      <c r="D90" s="53"/>
      <c r="E90" s="53"/>
      <c r="F90" s="53"/>
      <c r="G90" s="53"/>
    </row>
    <row r="91" spans="1:7" ht="15">
      <c r="A91" s="53" t="s">
        <v>89</v>
      </c>
      <c r="B91" s="53">
        <v>85</v>
      </c>
      <c r="C91" s="53" t="s">
        <v>111</v>
      </c>
      <c r="D91" s="53"/>
      <c r="E91" s="53"/>
      <c r="F91" s="53"/>
      <c r="G91" s="53"/>
    </row>
    <row r="92" spans="1:7" ht="15">
      <c r="A92" s="53" t="s">
        <v>126</v>
      </c>
      <c r="B92" s="53">
        <v>65</v>
      </c>
      <c r="C92" s="53" t="s">
        <v>113</v>
      </c>
      <c r="D92" s="53"/>
      <c r="E92" s="53"/>
      <c r="F92" s="53"/>
      <c r="G92" s="53"/>
    </row>
    <row r="93" spans="1:7" ht="15">
      <c r="A93" s="53" t="s">
        <v>110</v>
      </c>
      <c r="B93" s="53">
        <v>97</v>
      </c>
      <c r="C93" s="53" t="s">
        <v>101</v>
      </c>
      <c r="D93" s="53"/>
      <c r="E93" s="53"/>
      <c r="F93" s="53"/>
      <c r="G93" s="53"/>
    </row>
    <row r="94" spans="1:7" ht="15">
      <c r="A94" s="53" t="s">
        <v>97</v>
      </c>
      <c r="B94" s="53">
        <v>69</v>
      </c>
      <c r="C94" s="53" t="s">
        <v>113</v>
      </c>
      <c r="D94" s="53"/>
      <c r="E94" s="53"/>
      <c r="F94" s="53"/>
      <c r="G94" s="53"/>
    </row>
    <row r="95" spans="1:7" ht="15">
      <c r="A95" s="53" t="s">
        <v>120</v>
      </c>
      <c r="B95" s="53">
        <v>98</v>
      </c>
      <c r="C95" s="53" t="s">
        <v>91</v>
      </c>
      <c r="D95" s="53"/>
      <c r="E95" s="53"/>
      <c r="F95" s="53"/>
      <c r="G95" s="53"/>
    </row>
    <row r="96" spans="1:7" ht="15">
      <c r="A96" s="53" t="s">
        <v>138</v>
      </c>
      <c r="B96" s="53">
        <v>80</v>
      </c>
      <c r="C96" s="53" t="s">
        <v>113</v>
      </c>
      <c r="D96" s="53"/>
      <c r="E96" s="53"/>
      <c r="F96" s="53"/>
      <c r="G96" s="53"/>
    </row>
    <row r="97" spans="1:7" ht="15">
      <c r="A97" s="53" t="s">
        <v>107</v>
      </c>
      <c r="B97" s="53">
        <v>85</v>
      </c>
      <c r="C97" s="53" t="s">
        <v>96</v>
      </c>
      <c r="D97" s="53"/>
      <c r="E97" s="53"/>
      <c r="F97" s="53"/>
      <c r="G97" s="53"/>
    </row>
    <row r="98" spans="1:7" ht="15">
      <c r="A98" s="53" t="s">
        <v>106</v>
      </c>
      <c r="B98" s="53">
        <v>65</v>
      </c>
      <c r="C98" s="53" t="s">
        <v>101</v>
      </c>
      <c r="D98" s="53"/>
      <c r="E98" s="53"/>
      <c r="F98" s="53"/>
      <c r="G98" s="53"/>
    </row>
    <row r="99" spans="1:7" ht="15">
      <c r="A99" s="53" t="s">
        <v>115</v>
      </c>
      <c r="B99" s="53">
        <v>98</v>
      </c>
      <c r="C99" s="53" t="s">
        <v>93</v>
      </c>
      <c r="D99" s="53"/>
      <c r="E99" s="53"/>
      <c r="F99" s="53"/>
      <c r="G99" s="53"/>
    </row>
    <row r="100" spans="1:7" ht="15">
      <c r="A100" s="53" t="s">
        <v>94</v>
      </c>
      <c r="B100" s="53">
        <v>89</v>
      </c>
      <c r="C100" s="53" t="s">
        <v>96</v>
      </c>
      <c r="D100" s="53"/>
      <c r="E100" s="53"/>
      <c r="F100" s="53"/>
      <c r="G100" s="53"/>
    </row>
    <row r="101" spans="1:7" ht="15">
      <c r="A101" s="53" t="s">
        <v>89</v>
      </c>
      <c r="B101" s="53">
        <v>71</v>
      </c>
      <c r="C101" s="53" t="s">
        <v>96</v>
      </c>
      <c r="D101" s="53"/>
      <c r="E101" s="53"/>
      <c r="F101" s="53"/>
      <c r="G101" s="5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>
    <tabColor indexed="15"/>
  </sheetPr>
  <dimension ref="A1:L99"/>
  <sheetViews>
    <sheetView workbookViewId="0">
      <selection activeCell="H44" sqref="H44"/>
    </sheetView>
  </sheetViews>
  <sheetFormatPr defaultRowHeight="12.75"/>
  <cols>
    <col min="1" max="1" width="4.7109375" customWidth="1"/>
    <col min="2" max="2" width="10.140625" customWidth="1"/>
    <col min="3" max="3" width="13.42578125" customWidth="1"/>
    <col min="4" max="4" width="7.85546875" style="69" customWidth="1"/>
    <col min="5" max="5" width="18.28515625" bestFit="1" customWidth="1"/>
    <col min="6" max="6" width="8.140625" customWidth="1"/>
    <col min="7" max="7" width="14.5703125" customWidth="1"/>
    <col min="8" max="8" width="24" customWidth="1"/>
    <col min="9" max="9" width="14.5703125" customWidth="1"/>
    <col min="11" max="11" width="18.7109375" customWidth="1"/>
    <col min="12" max="12" width="14.140625" style="55" customWidth="1"/>
  </cols>
  <sheetData>
    <row r="1" spans="1:12">
      <c r="A1" s="54" t="s">
        <v>139</v>
      </c>
      <c r="B1" s="54" t="s">
        <v>86</v>
      </c>
      <c r="C1" s="54" t="s">
        <v>140</v>
      </c>
      <c r="D1" s="54" t="s">
        <v>141</v>
      </c>
      <c r="E1" s="54" t="s">
        <v>142</v>
      </c>
      <c r="F1" s="54" t="s">
        <v>143</v>
      </c>
      <c r="G1" s="54" t="s">
        <v>144</v>
      </c>
      <c r="H1" s="112" t="s">
        <v>145</v>
      </c>
      <c r="I1" s="113"/>
      <c r="J1" s="113"/>
      <c r="K1" s="113"/>
    </row>
    <row r="2" spans="1:12">
      <c r="A2" s="56">
        <v>1</v>
      </c>
      <c r="B2" s="57" t="s">
        <v>146</v>
      </c>
      <c r="C2" s="58" t="s">
        <v>147</v>
      </c>
      <c r="D2" s="56" t="s">
        <v>148</v>
      </c>
      <c r="E2" s="57" t="s">
        <v>149</v>
      </c>
      <c r="F2" s="59">
        <v>17</v>
      </c>
      <c r="G2" s="60">
        <v>40</v>
      </c>
    </row>
    <row r="3" spans="1:12">
      <c r="A3" s="56">
        <v>2</v>
      </c>
      <c r="B3" s="57" t="s">
        <v>89</v>
      </c>
      <c r="C3" s="57" t="s">
        <v>150</v>
      </c>
      <c r="D3" s="56" t="s">
        <v>148</v>
      </c>
      <c r="E3" s="57" t="s">
        <v>151</v>
      </c>
      <c r="F3" s="59">
        <v>18</v>
      </c>
      <c r="G3" s="60">
        <v>37</v>
      </c>
      <c r="H3" s="61"/>
      <c r="I3" s="61"/>
      <c r="J3" s="61"/>
      <c r="K3" s="61"/>
    </row>
    <row r="4" spans="1:12">
      <c r="A4" s="56">
        <v>3</v>
      </c>
      <c r="B4" s="57" t="s">
        <v>152</v>
      </c>
      <c r="C4" s="57" t="s">
        <v>153</v>
      </c>
      <c r="D4" s="56" t="s">
        <v>148</v>
      </c>
      <c r="E4" s="57" t="s">
        <v>48</v>
      </c>
      <c r="F4" s="59">
        <v>17</v>
      </c>
      <c r="G4" s="60">
        <v>35</v>
      </c>
      <c r="H4" s="61"/>
      <c r="I4" s="61"/>
      <c r="J4" s="61"/>
      <c r="K4" s="62" t="s">
        <v>185</v>
      </c>
      <c r="L4" s="64">
        <f>SUMIF(E2:E28,"Poduzetništvo",G2:G28)</f>
        <v>222</v>
      </c>
    </row>
    <row r="5" spans="1:12">
      <c r="A5" s="56">
        <v>4</v>
      </c>
      <c r="B5" s="58" t="s">
        <v>154</v>
      </c>
      <c r="C5" s="57" t="s">
        <v>155</v>
      </c>
      <c r="D5" s="56" t="s">
        <v>156</v>
      </c>
      <c r="E5" s="57" t="s">
        <v>149</v>
      </c>
      <c r="F5" s="59">
        <v>18</v>
      </c>
      <c r="G5" s="60">
        <v>32</v>
      </c>
      <c r="H5" s="61"/>
      <c r="I5" s="61"/>
      <c r="J5" s="61"/>
      <c r="K5" s="62"/>
      <c r="L5" s="63"/>
    </row>
    <row r="6" spans="1:12">
      <c r="A6" s="56">
        <v>5</v>
      </c>
      <c r="B6" s="57" t="s">
        <v>157</v>
      </c>
      <c r="C6" s="57" t="s">
        <v>158</v>
      </c>
      <c r="D6" s="56" t="s">
        <v>148</v>
      </c>
      <c r="E6" s="57" t="s">
        <v>149</v>
      </c>
      <c r="F6" s="59">
        <v>19</v>
      </c>
      <c r="G6" s="60">
        <v>33</v>
      </c>
      <c r="H6" s="61"/>
      <c r="I6" s="61"/>
      <c r="J6" s="61"/>
      <c r="K6" s="62" t="s">
        <v>184</v>
      </c>
      <c r="L6" s="64">
        <f>SUMIF(E2:E28,"Promet",G2:G28)</f>
        <v>297</v>
      </c>
    </row>
    <row r="7" spans="1:12">
      <c r="A7" s="56">
        <v>6</v>
      </c>
      <c r="B7" s="57" t="s">
        <v>159</v>
      </c>
      <c r="C7" s="58" t="s">
        <v>147</v>
      </c>
      <c r="D7" s="56" t="s">
        <v>156</v>
      </c>
      <c r="E7" s="57" t="s">
        <v>149</v>
      </c>
      <c r="F7" s="59">
        <v>18</v>
      </c>
      <c r="G7" s="60">
        <v>24</v>
      </c>
      <c r="H7" s="61"/>
      <c r="I7" s="61"/>
      <c r="J7" s="61"/>
      <c r="K7" s="62"/>
      <c r="L7" s="63"/>
    </row>
    <row r="8" spans="1:12">
      <c r="A8" s="56">
        <v>7</v>
      </c>
      <c r="B8" s="57" t="s">
        <v>146</v>
      </c>
      <c r="C8" s="57" t="s">
        <v>150</v>
      </c>
      <c r="D8" s="56" t="s">
        <v>148</v>
      </c>
      <c r="E8" s="57" t="s">
        <v>149</v>
      </c>
      <c r="F8" s="59">
        <v>18.733333333333299</v>
      </c>
      <c r="G8" s="60">
        <v>25</v>
      </c>
      <c r="H8" s="61"/>
      <c r="I8" s="61"/>
      <c r="J8" s="61"/>
      <c r="K8" s="62"/>
      <c r="L8" s="65"/>
    </row>
    <row r="9" spans="1:12">
      <c r="A9" s="56">
        <v>8</v>
      </c>
      <c r="B9" s="57" t="s">
        <v>89</v>
      </c>
      <c r="C9" s="57" t="s">
        <v>153</v>
      </c>
      <c r="D9" s="56" t="s">
        <v>148</v>
      </c>
      <c r="E9" s="57" t="s">
        <v>149</v>
      </c>
      <c r="F9" s="59">
        <v>18.990476190476201</v>
      </c>
      <c r="G9" s="60">
        <v>33</v>
      </c>
      <c r="H9" s="61"/>
      <c r="I9" s="61"/>
      <c r="J9" s="61"/>
      <c r="K9" s="62"/>
      <c r="L9" s="63"/>
    </row>
    <row r="10" spans="1:12">
      <c r="A10" s="56">
        <v>9</v>
      </c>
      <c r="B10" s="57" t="s">
        <v>152</v>
      </c>
      <c r="C10" s="57" t="s">
        <v>155</v>
      </c>
      <c r="D10" s="56" t="s">
        <v>148</v>
      </c>
      <c r="E10" s="57" t="s">
        <v>149</v>
      </c>
      <c r="F10" s="59">
        <v>19.247619047619001</v>
      </c>
      <c r="G10" s="60">
        <v>40</v>
      </c>
      <c r="H10" s="61"/>
      <c r="I10" s="61"/>
      <c r="J10" s="61"/>
      <c r="K10" s="62" t="s">
        <v>183</v>
      </c>
      <c r="L10" s="64">
        <f>COUNTIF(G2:G28,"&gt;30")</f>
        <v>15</v>
      </c>
    </row>
    <row r="11" spans="1:12">
      <c r="A11" s="56">
        <v>10</v>
      </c>
      <c r="B11" s="58" t="s">
        <v>154</v>
      </c>
      <c r="C11" s="57" t="s">
        <v>158</v>
      </c>
      <c r="D11" s="56" t="s">
        <v>156</v>
      </c>
      <c r="E11" s="57" t="s">
        <v>48</v>
      </c>
      <c r="F11" s="59">
        <v>17</v>
      </c>
      <c r="G11" s="60">
        <v>39</v>
      </c>
      <c r="H11" s="61"/>
      <c r="I11" s="61"/>
      <c r="J11" s="61"/>
      <c r="K11" s="62"/>
      <c r="L11" s="63"/>
    </row>
    <row r="12" spans="1:12">
      <c r="A12" s="56">
        <v>11</v>
      </c>
      <c r="B12" s="57" t="s">
        <v>157</v>
      </c>
      <c r="C12" s="58" t="s">
        <v>147</v>
      </c>
      <c r="D12" s="56" t="s">
        <v>148</v>
      </c>
      <c r="E12" s="57" t="s">
        <v>48</v>
      </c>
      <c r="F12" s="59">
        <v>18</v>
      </c>
      <c r="G12" s="60">
        <v>38</v>
      </c>
      <c r="H12" s="61"/>
      <c r="I12" s="61"/>
      <c r="J12" s="61"/>
      <c r="K12" s="62" t="s">
        <v>182</v>
      </c>
      <c r="L12" s="64">
        <f>COUNTIF(F2:F28,"&gt;18")</f>
        <v>12</v>
      </c>
    </row>
    <row r="13" spans="1:12">
      <c r="A13" s="56">
        <v>12</v>
      </c>
      <c r="B13" s="57" t="s">
        <v>159</v>
      </c>
      <c r="C13" s="57" t="s">
        <v>150</v>
      </c>
      <c r="D13" s="56" t="s">
        <v>156</v>
      </c>
      <c r="E13" s="57" t="s">
        <v>48</v>
      </c>
      <c r="F13" s="59">
        <v>17</v>
      </c>
      <c r="G13" s="60">
        <v>37</v>
      </c>
      <c r="H13" s="61"/>
      <c r="I13" s="61"/>
      <c r="J13" s="61"/>
      <c r="K13" s="62"/>
      <c r="L13" s="63"/>
    </row>
    <row r="14" spans="1:12">
      <c r="A14" s="56">
        <v>13</v>
      </c>
      <c r="B14" s="57" t="s">
        <v>146</v>
      </c>
      <c r="C14" s="57" t="s">
        <v>153</v>
      </c>
      <c r="D14" s="56" t="s">
        <v>148</v>
      </c>
      <c r="E14" s="57" t="s">
        <v>48</v>
      </c>
      <c r="F14" s="59">
        <v>18</v>
      </c>
      <c r="G14" s="60">
        <v>32</v>
      </c>
      <c r="H14" s="61"/>
      <c r="I14" s="61"/>
      <c r="J14" s="61"/>
      <c r="K14" s="62" t="s">
        <v>160</v>
      </c>
      <c r="L14" s="64">
        <f>COUNTIF(D2:D28,"Ž")</f>
        <v>19</v>
      </c>
    </row>
    <row r="15" spans="1:12">
      <c r="A15" s="56">
        <v>14</v>
      </c>
      <c r="B15" s="57" t="s">
        <v>89</v>
      </c>
      <c r="C15" s="57" t="s">
        <v>155</v>
      </c>
      <c r="D15" s="56" t="s">
        <v>148</v>
      </c>
      <c r="E15" s="57" t="s">
        <v>48</v>
      </c>
      <c r="F15" s="59">
        <v>19</v>
      </c>
      <c r="G15" s="60">
        <v>35</v>
      </c>
      <c r="H15" s="61"/>
      <c r="I15" s="61"/>
      <c r="J15" s="61"/>
      <c r="K15" s="62"/>
      <c r="L15" s="63"/>
    </row>
    <row r="16" spans="1:12">
      <c r="A16" s="56">
        <v>15</v>
      </c>
      <c r="B16" s="57" t="s">
        <v>152</v>
      </c>
      <c r="C16" s="57" t="s">
        <v>158</v>
      </c>
      <c r="D16" s="56" t="s">
        <v>148</v>
      </c>
      <c r="E16" s="57" t="s">
        <v>48</v>
      </c>
      <c r="F16" s="59">
        <v>18</v>
      </c>
      <c r="G16" s="60">
        <v>36</v>
      </c>
      <c r="H16" s="61"/>
      <c r="I16" s="61"/>
      <c r="J16" s="61"/>
      <c r="K16" s="62" t="s">
        <v>161</v>
      </c>
      <c r="L16" s="64">
        <f>COUNTIF(D2:D28,"M")</f>
        <v>8</v>
      </c>
    </row>
    <row r="17" spans="1:12">
      <c r="A17" s="56">
        <v>16</v>
      </c>
      <c r="B17" s="58" t="s">
        <v>154</v>
      </c>
      <c r="C17" s="58" t="s">
        <v>147</v>
      </c>
      <c r="D17" s="56" t="s">
        <v>156</v>
      </c>
      <c r="E17" s="57" t="s">
        <v>48</v>
      </c>
      <c r="F17" s="59">
        <v>18.733333333333299</v>
      </c>
      <c r="G17" s="60">
        <v>21</v>
      </c>
      <c r="H17" s="61"/>
      <c r="I17" s="61"/>
      <c r="J17" s="61"/>
      <c r="K17" s="62"/>
      <c r="L17" s="63"/>
    </row>
    <row r="18" spans="1:12">
      <c r="A18" s="56">
        <v>17</v>
      </c>
      <c r="B18" s="57" t="s">
        <v>157</v>
      </c>
      <c r="C18" s="57" t="s">
        <v>150</v>
      </c>
      <c r="D18" s="56" t="s">
        <v>148</v>
      </c>
      <c r="E18" s="57" t="s">
        <v>48</v>
      </c>
      <c r="F18" s="59">
        <v>18.990476190476201</v>
      </c>
      <c r="G18" s="60">
        <v>24</v>
      </c>
      <c r="H18" s="61"/>
      <c r="I18" s="61"/>
      <c r="J18" s="61"/>
      <c r="K18" s="62" t="s">
        <v>181</v>
      </c>
      <c r="L18" s="64">
        <f>COUNTIF(B2:B28,"Matija")</f>
        <v>4</v>
      </c>
    </row>
    <row r="19" spans="1:12">
      <c r="A19" s="56">
        <v>18</v>
      </c>
      <c r="B19" s="57" t="s">
        <v>159</v>
      </c>
      <c r="C19" s="57" t="s">
        <v>153</v>
      </c>
      <c r="D19" s="56" t="s">
        <v>156</v>
      </c>
      <c r="E19" s="57" t="s">
        <v>151</v>
      </c>
      <c r="F19" s="59">
        <v>19.247619047619001</v>
      </c>
      <c r="G19" s="60">
        <v>21</v>
      </c>
      <c r="H19" s="61"/>
      <c r="I19" s="61"/>
      <c r="J19" s="61"/>
      <c r="K19" s="62"/>
      <c r="L19" s="63"/>
    </row>
    <row r="20" spans="1:12">
      <c r="A20" s="56">
        <v>19</v>
      </c>
      <c r="B20" s="57" t="s">
        <v>146</v>
      </c>
      <c r="C20" s="57" t="s">
        <v>155</v>
      </c>
      <c r="D20" s="56" t="s">
        <v>148</v>
      </c>
      <c r="E20" s="57" t="s">
        <v>151</v>
      </c>
      <c r="F20" s="59">
        <v>17</v>
      </c>
      <c r="G20" s="60">
        <v>25</v>
      </c>
      <c r="H20" s="114" t="s">
        <v>180</v>
      </c>
      <c r="I20" s="115"/>
      <c r="J20" s="115"/>
      <c r="K20" s="116"/>
      <c r="L20" s="64">
        <f>COUNTIF(G2:G28,40)</f>
        <v>2</v>
      </c>
    </row>
    <row r="21" spans="1:12">
      <c r="A21" s="56">
        <v>20</v>
      </c>
      <c r="B21" s="57" t="s">
        <v>89</v>
      </c>
      <c r="C21" s="57" t="s">
        <v>158</v>
      </c>
      <c r="D21" s="56" t="s">
        <v>148</v>
      </c>
      <c r="E21" s="57" t="s">
        <v>151</v>
      </c>
      <c r="F21" s="59">
        <v>18</v>
      </c>
      <c r="G21" s="60">
        <v>26</v>
      </c>
      <c r="H21" s="61"/>
      <c r="I21" s="61"/>
      <c r="J21" s="61"/>
      <c r="K21" s="62"/>
      <c r="L21" s="63"/>
    </row>
    <row r="22" spans="1:12">
      <c r="A22" s="56">
        <v>21</v>
      </c>
      <c r="B22" s="57" t="s">
        <v>152</v>
      </c>
      <c r="C22" s="58" t="s">
        <v>147</v>
      </c>
      <c r="D22" s="56" t="s">
        <v>148</v>
      </c>
      <c r="E22" s="57" t="s">
        <v>151</v>
      </c>
      <c r="F22" s="59">
        <v>17</v>
      </c>
      <c r="G22" s="60">
        <v>21</v>
      </c>
      <c r="H22" s="61"/>
      <c r="I22" s="61"/>
      <c r="J22" s="61"/>
      <c r="K22" s="62" t="s">
        <v>179</v>
      </c>
      <c r="L22" s="64">
        <f>COUNTIF(C2:C28,"Anić")</f>
        <v>5</v>
      </c>
    </row>
    <row r="23" spans="1:12">
      <c r="A23" s="56">
        <v>22</v>
      </c>
      <c r="B23" s="58" t="s">
        <v>154</v>
      </c>
      <c r="C23" s="57" t="s">
        <v>150</v>
      </c>
      <c r="D23" s="56" t="s">
        <v>156</v>
      </c>
      <c r="E23" s="57" t="s">
        <v>149</v>
      </c>
      <c r="F23" s="59">
        <v>18</v>
      </c>
      <c r="G23" s="60">
        <v>25</v>
      </c>
      <c r="H23" s="61"/>
      <c r="I23" s="61"/>
      <c r="J23" s="61"/>
      <c r="K23" s="62"/>
      <c r="L23" s="63"/>
    </row>
    <row r="24" spans="1:12">
      <c r="A24" s="56">
        <v>23</v>
      </c>
      <c r="B24" s="57" t="s">
        <v>157</v>
      </c>
      <c r="C24" s="57" t="s">
        <v>153</v>
      </c>
      <c r="D24" s="56" t="s">
        <v>148</v>
      </c>
      <c r="E24" s="57" t="s">
        <v>151</v>
      </c>
      <c r="F24" s="59">
        <v>19</v>
      </c>
      <c r="G24" s="60">
        <v>28</v>
      </c>
      <c r="H24" s="66"/>
      <c r="J24" s="67"/>
      <c r="K24" s="67" t="s">
        <v>162</v>
      </c>
      <c r="L24" s="98">
        <f>SUMIF(D2:D28,"M",F2:F28) / L16</f>
        <v>17.997619047619036</v>
      </c>
    </row>
    <row r="25" spans="1:12">
      <c r="A25" s="56">
        <v>24</v>
      </c>
      <c r="B25" s="57" t="s">
        <v>159</v>
      </c>
      <c r="C25" s="57" t="s">
        <v>155</v>
      </c>
      <c r="D25" s="56" t="s">
        <v>156</v>
      </c>
      <c r="E25" s="57" t="s">
        <v>149</v>
      </c>
      <c r="F25" s="59">
        <v>18</v>
      </c>
      <c r="G25" s="60">
        <v>24</v>
      </c>
      <c r="H25" s="61"/>
      <c r="I25" s="61"/>
      <c r="J25" s="61"/>
      <c r="K25" s="62"/>
      <c r="L25" s="63"/>
    </row>
    <row r="26" spans="1:12">
      <c r="A26" s="56">
        <v>25</v>
      </c>
      <c r="B26" s="57" t="s">
        <v>146</v>
      </c>
      <c r="C26" s="57" t="s">
        <v>158</v>
      </c>
      <c r="D26" s="56" t="s">
        <v>148</v>
      </c>
      <c r="E26" s="57" t="s">
        <v>151</v>
      </c>
      <c r="F26" s="59">
        <v>18.733333333333299</v>
      </c>
      <c r="G26" s="60">
        <v>29</v>
      </c>
      <c r="J26" s="68"/>
      <c r="K26" s="67" t="s">
        <v>163</v>
      </c>
      <c r="L26" s="99">
        <f>SUMIF(D2:D28,"Ž",F2:F28) / L14</f>
        <v>18.312280701754378</v>
      </c>
    </row>
    <row r="27" spans="1:12">
      <c r="A27" s="56">
        <v>26</v>
      </c>
      <c r="B27" s="57" t="s">
        <v>89</v>
      </c>
      <c r="C27" s="58" t="s">
        <v>147</v>
      </c>
      <c r="D27" s="56" t="s">
        <v>148</v>
      </c>
      <c r="E27" s="57" t="s">
        <v>149</v>
      </c>
      <c r="F27" s="59">
        <v>18.990476190476201</v>
      </c>
      <c r="G27" s="60">
        <v>34</v>
      </c>
    </row>
    <row r="28" spans="1:12">
      <c r="A28" s="56">
        <v>27</v>
      </c>
      <c r="B28" s="57" t="s">
        <v>152</v>
      </c>
      <c r="C28" s="57" t="s">
        <v>150</v>
      </c>
      <c r="D28" s="56" t="s">
        <v>148</v>
      </c>
      <c r="E28" s="57" t="s">
        <v>151</v>
      </c>
      <c r="F28" s="59">
        <v>19.247619047619001</v>
      </c>
      <c r="G28" s="60">
        <v>35</v>
      </c>
      <c r="L28"/>
    </row>
    <row r="29" spans="1:12">
      <c r="D29"/>
      <c r="L29"/>
    </row>
    <row r="30" spans="1:12">
      <c r="D30"/>
      <c r="H30" s="66"/>
    </row>
    <row r="31" spans="1:12">
      <c r="D31"/>
    </row>
    <row r="32" spans="1:12">
      <c r="D32"/>
    </row>
    <row r="33" spans="4:4">
      <c r="D33"/>
    </row>
    <row r="34" spans="4:4">
      <c r="D34"/>
    </row>
    <row r="35" spans="4:4">
      <c r="D35"/>
    </row>
    <row r="36" spans="4:4">
      <c r="D36"/>
    </row>
    <row r="37" spans="4:4">
      <c r="D37"/>
    </row>
    <row r="38" spans="4:4">
      <c r="D38"/>
    </row>
    <row r="39" spans="4:4">
      <c r="D39"/>
    </row>
    <row r="40" spans="4:4">
      <c r="D40"/>
    </row>
    <row r="41" spans="4:4">
      <c r="D41"/>
    </row>
    <row r="42" spans="4:4">
      <c r="D42"/>
    </row>
    <row r="43" spans="4:4">
      <c r="D43"/>
    </row>
    <row r="44" spans="4:4">
      <c r="D44"/>
    </row>
    <row r="45" spans="4:4">
      <c r="D45"/>
    </row>
    <row r="46" spans="4:4">
      <c r="D46"/>
    </row>
    <row r="47" spans="4:4">
      <c r="D47"/>
    </row>
    <row r="48" spans="4:4">
      <c r="D48"/>
    </row>
    <row r="49" spans="4:4">
      <c r="D49"/>
    </row>
    <row r="50" spans="4:4">
      <c r="D50"/>
    </row>
    <row r="51" spans="4:4">
      <c r="D51"/>
    </row>
    <row r="52" spans="4:4">
      <c r="D52"/>
    </row>
    <row r="53" spans="4:4">
      <c r="D53"/>
    </row>
    <row r="54" spans="4:4">
      <c r="D54"/>
    </row>
    <row r="55" spans="4:4">
      <c r="D55"/>
    </row>
    <row r="56" spans="4:4">
      <c r="D56"/>
    </row>
    <row r="57" spans="4:4">
      <c r="D57"/>
    </row>
    <row r="58" spans="4:4">
      <c r="D58"/>
    </row>
    <row r="59" spans="4:4">
      <c r="D59"/>
    </row>
    <row r="60" spans="4:4">
      <c r="D60"/>
    </row>
    <row r="61" spans="4:4">
      <c r="D61"/>
    </row>
    <row r="62" spans="4:4">
      <c r="D62"/>
    </row>
    <row r="63" spans="4:4">
      <c r="D63"/>
    </row>
    <row r="64" spans="4:4">
      <c r="D64"/>
    </row>
    <row r="65" spans="1:1">
      <c r="A65" s="69"/>
    </row>
    <row r="66" spans="1:1">
      <c r="A66" s="69"/>
    </row>
    <row r="67" spans="1:1">
      <c r="A67" s="69"/>
    </row>
    <row r="68" spans="1:1">
      <c r="A68" s="69"/>
    </row>
    <row r="69" spans="1:1">
      <c r="A69" s="69"/>
    </row>
    <row r="70" spans="1:1">
      <c r="A70" s="69"/>
    </row>
    <row r="71" spans="1:1">
      <c r="A71" s="69"/>
    </row>
    <row r="72" spans="1:1">
      <c r="A72" s="69"/>
    </row>
    <row r="73" spans="1:1">
      <c r="A73" s="69"/>
    </row>
    <row r="74" spans="1:1">
      <c r="A74" s="69"/>
    </row>
    <row r="75" spans="1:1">
      <c r="A75" s="69"/>
    </row>
    <row r="76" spans="1:1">
      <c r="A76" s="69"/>
    </row>
    <row r="77" spans="1:1">
      <c r="A77" s="69"/>
    </row>
    <row r="78" spans="1:1">
      <c r="A78" s="69"/>
    </row>
    <row r="79" spans="1:1">
      <c r="A79" s="69"/>
    </row>
    <row r="80" spans="1:1">
      <c r="A80" s="69"/>
    </row>
    <row r="81" spans="1:1">
      <c r="A81" s="69"/>
    </row>
    <row r="82" spans="1:1">
      <c r="A82" s="69"/>
    </row>
    <row r="83" spans="1:1">
      <c r="A83" s="69"/>
    </row>
    <row r="84" spans="1:1">
      <c r="A84" s="69"/>
    </row>
    <row r="85" spans="1:1">
      <c r="A85" s="69"/>
    </row>
    <row r="86" spans="1:1">
      <c r="A86" s="69"/>
    </row>
    <row r="87" spans="1:1">
      <c r="A87" s="69"/>
    </row>
    <row r="88" spans="1:1">
      <c r="A88" s="69"/>
    </row>
    <row r="89" spans="1:1">
      <c r="A89" s="69"/>
    </row>
    <row r="90" spans="1:1">
      <c r="A90" s="69"/>
    </row>
    <row r="91" spans="1:1">
      <c r="A91" s="69"/>
    </row>
    <row r="92" spans="1:1">
      <c r="A92" s="69"/>
    </row>
    <row r="93" spans="1:1">
      <c r="A93" s="69"/>
    </row>
    <row r="94" spans="1:1">
      <c r="A94" s="69"/>
    </row>
    <row r="95" spans="1:1">
      <c r="A95" s="69"/>
    </row>
    <row r="96" spans="1:1">
      <c r="A96" s="69"/>
    </row>
    <row r="97" spans="1:1">
      <c r="A97" s="69"/>
    </row>
    <row r="98" spans="1:1">
      <c r="A98" s="69"/>
    </row>
    <row r="99" spans="1:1">
      <c r="A99" s="69"/>
    </row>
  </sheetData>
  <mergeCells count="2">
    <mergeCell ref="H1:K1"/>
    <mergeCell ref="H20:K20"/>
  </mergeCells>
  <pageMargins left="0.75" right="0.75" top="1" bottom="1" header="0.5" footer="0.5"/>
  <pageSetup paperSize="9" orientation="portrait" horizontalDpi="30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Zadatak 1</vt:lpstr>
      <vt:lpstr>Zadatak 2</vt:lpstr>
      <vt:lpstr>Zadatak 3</vt:lpstr>
      <vt:lpstr>Zadatak 4</vt:lpstr>
      <vt:lpstr>Zadatak 5</vt:lpstr>
      <vt:lpstr>Zadatak 6</vt:lpstr>
      <vt:lpstr>'Zadatak 3'!ukupno</vt:lpstr>
    </vt:vector>
  </TitlesOfParts>
  <Company>MZOS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ucenik</dc:creator>
  <cp:lastModifiedBy>Your Full Name Here</cp:lastModifiedBy>
  <dcterms:created xsi:type="dcterms:W3CDTF">2011-05-12T16:47:58Z</dcterms:created>
  <dcterms:modified xsi:type="dcterms:W3CDTF">2013-04-03T10:19:01Z</dcterms:modified>
</cp:coreProperties>
</file>