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195" windowWidth="14220" windowHeight="7815" activeTab="4"/>
  </bookViews>
  <sheets>
    <sheet name="Zadaci1" sheetId="1" r:id="rId1"/>
    <sheet name="Zadaci2 " sheetId="2" r:id="rId2"/>
    <sheet name="Zadaci 3" sheetId="3" r:id="rId3"/>
    <sheet name="Vježba 2" sheetId="4" r:id="rId4"/>
    <sheet name="Vježba 3" sheetId="5" r:id="rId5"/>
  </sheets>
  <definedNames/>
  <calcPr fullCalcOnLoad="1"/>
</workbook>
</file>

<file path=xl/sharedStrings.xml><?xml version="1.0" encoding="utf-8"?>
<sst xmlns="http://schemas.openxmlformats.org/spreadsheetml/2006/main" count="181" uniqueCount="137">
  <si>
    <t>Cijena</t>
  </si>
  <si>
    <t>1. ZADATAK</t>
  </si>
  <si>
    <t>Br. god.</t>
  </si>
  <si>
    <t>Punoljetan</t>
  </si>
  <si>
    <t>Učenik1</t>
  </si>
  <si>
    <t>Učenik2</t>
  </si>
  <si>
    <t>Učenik3</t>
  </si>
  <si>
    <t>Učenik4</t>
  </si>
  <si>
    <t>Učenik5</t>
  </si>
  <si>
    <t>2. ZADATAK</t>
  </si>
  <si>
    <t>Ispiši riječima da li je učenik oslobođen mature - sva 4 razreda mora biti odličan.</t>
  </si>
  <si>
    <t>1. raz.</t>
  </si>
  <si>
    <t>2. raz.</t>
  </si>
  <si>
    <t>3. raz.</t>
  </si>
  <si>
    <t>4. raz.</t>
  </si>
  <si>
    <t>MATURA</t>
  </si>
  <si>
    <t>4. ZADATAK</t>
  </si>
  <si>
    <t>Nakon što to učiniš, podijeli taj rezultat s rezultatom iz 3. zadatka i dobit ćeš prosjek učenika</t>
  </si>
  <si>
    <t xml:space="preserve"> 4. razreda koji NISU oslobođeni mature!!!</t>
  </si>
  <si>
    <t xml:space="preserve">   a u suprotnom ostaje ista cijena</t>
  </si>
  <si>
    <t>Gotovina</t>
  </si>
  <si>
    <t>1. ZAD.</t>
  </si>
  <si>
    <t>2. ZAD.</t>
  </si>
  <si>
    <t>Artikal 1</t>
  </si>
  <si>
    <t>NE</t>
  </si>
  <si>
    <t>Artikal 2</t>
  </si>
  <si>
    <t>DA</t>
  </si>
  <si>
    <t>Artikal 3</t>
  </si>
  <si>
    <t>Artikal 4</t>
  </si>
  <si>
    <t>Artikal 5</t>
  </si>
  <si>
    <t>Artikal 6</t>
  </si>
  <si>
    <t>Način plaćanja</t>
  </si>
  <si>
    <t>3. ZAD.</t>
  </si>
  <si>
    <t>ček</t>
  </si>
  <si>
    <t>gotovina</t>
  </si>
  <si>
    <t>3 rate</t>
  </si>
  <si>
    <t>Rezultat</t>
  </si>
  <si>
    <r>
      <t>1. ZADATAK</t>
    </r>
    <r>
      <rPr>
        <sz val="10"/>
        <rFont val="Arial"/>
        <family val="0"/>
      </rPr>
      <t>: Ako se plaća u gotovini izračunaj popust 5% a u suprotnom ispiši poruku "BEZ POPUSTA"!</t>
    </r>
  </si>
  <si>
    <r>
      <t>2. ZADATAK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Ako se plaća u gotovini i ako je iznos veći od 500 kn, obračunaj popust od 10%</t>
    </r>
  </si>
  <si>
    <r>
      <t>Formula za računanje popusta</t>
    </r>
    <r>
      <rPr>
        <b/>
        <i/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cijena - cijena*popust </t>
    </r>
  </si>
  <si>
    <r>
      <t>3. ZADATAK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</t>
    </r>
  </si>
  <si>
    <r>
      <t xml:space="preserve">Ako se plaća čekom ili gotovinom, izračunaj </t>
    </r>
    <r>
      <rPr>
        <b/>
        <sz val="10"/>
        <rFont val="Arial"/>
        <family val="2"/>
      </rPr>
      <t>popust</t>
    </r>
    <r>
      <rPr>
        <sz val="10"/>
        <rFont val="Arial"/>
        <family val="0"/>
      </rPr>
      <t xml:space="preserve"> od 5%.</t>
    </r>
  </si>
  <si>
    <r>
      <t xml:space="preserve">Ako se plaća na 3 rate izračunaj </t>
    </r>
    <r>
      <rPr>
        <b/>
        <sz val="10"/>
        <rFont val="Arial"/>
        <family val="2"/>
      </rPr>
      <t>kamatu (uvećanje) od 3%</t>
    </r>
    <r>
      <rPr>
        <sz val="10"/>
        <rFont val="Arial"/>
        <family val="0"/>
      </rPr>
      <t>.</t>
    </r>
  </si>
  <si>
    <r>
      <t>4. ZADATAK</t>
    </r>
    <r>
      <rPr>
        <sz val="10"/>
        <rFont val="Arial"/>
        <family val="2"/>
      </rPr>
      <t xml:space="preserve">: Sumiraj iznose za naplatu ako se plaća </t>
    </r>
    <r>
      <rPr>
        <b/>
        <sz val="10"/>
        <rFont val="Arial"/>
        <family val="2"/>
      </rPr>
      <t>čekom</t>
    </r>
    <r>
      <rPr>
        <sz val="10"/>
        <rFont val="Arial"/>
        <family val="2"/>
      </rPr>
      <t>!</t>
    </r>
  </si>
  <si>
    <r>
      <t>5. ZADATAK</t>
    </r>
    <r>
      <rPr>
        <sz val="10"/>
        <rFont val="Arial"/>
        <family val="2"/>
      </rPr>
      <t xml:space="preserve">: Prebroji koliko puta se </t>
    </r>
    <r>
      <rPr>
        <b/>
        <i/>
        <sz val="10"/>
        <rFont val="Arial"/>
        <family val="2"/>
      </rPr>
      <t>u 3. zadatku</t>
    </r>
    <r>
      <rPr>
        <sz val="10"/>
        <rFont val="Arial"/>
        <family val="2"/>
      </rPr>
      <t xml:space="preserve"> pojavljuje cijena veća od 500 kn.</t>
    </r>
  </si>
  <si>
    <t>SUMA</t>
  </si>
  <si>
    <t>Ispiši riječima da li je učenik punoljetan ili nije. (DA, NE)</t>
  </si>
  <si>
    <t>DA ili NE</t>
  </si>
  <si>
    <t>prosjek</t>
  </si>
  <si>
    <t>NIJE oslobođeno</t>
  </si>
  <si>
    <r>
      <t xml:space="preserve">RADNI LIST </t>
    </r>
    <r>
      <rPr>
        <b/>
        <u val="single"/>
        <sz val="14"/>
        <rFont val="Times New Roman"/>
        <family val="1"/>
      </rPr>
      <t>ZADACI 2</t>
    </r>
  </si>
  <si>
    <r>
      <t xml:space="preserve">RADNI LIST </t>
    </r>
    <r>
      <rPr>
        <b/>
        <u val="single"/>
        <sz val="12"/>
        <rFont val="Times New Roman"/>
        <family val="1"/>
      </rPr>
      <t>ZADACI 1</t>
    </r>
  </si>
  <si>
    <r>
      <t>3. ZADATAK</t>
    </r>
    <r>
      <rPr>
        <sz val="12"/>
        <rFont val="Arial"/>
        <family val="0"/>
      </rPr>
      <t xml:space="preserve"> Koliko učenika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iz</t>
    </r>
    <r>
      <rPr>
        <b/>
        <sz val="12"/>
        <rFont val="Arial"/>
        <family val="2"/>
      </rPr>
      <t xml:space="preserve"> 2. zadatka</t>
    </r>
    <r>
      <rPr>
        <sz val="12"/>
        <rFont val="Arial"/>
        <family val="0"/>
      </rPr>
      <t xml:space="preserve"> nije oslobođeno mature?</t>
    </r>
  </si>
  <si>
    <r>
      <t xml:space="preserve">Izračunaj sumu ocjena učenika u </t>
    </r>
    <r>
      <rPr>
        <b/>
        <i/>
        <sz val="12"/>
        <rFont val="Arial"/>
        <family val="2"/>
      </rPr>
      <t>4. razredu</t>
    </r>
    <r>
      <rPr>
        <sz val="12"/>
        <rFont val="Arial"/>
        <family val="0"/>
      </rPr>
      <t xml:space="preserve"> ako ti učenici NISU oslobođeni mature.</t>
    </r>
  </si>
  <si>
    <t xml:space="preserve">Popunite iduće ćelije koristeći odgovarajuće FUNKCIJE! </t>
  </si>
  <si>
    <t>godina</t>
  </si>
  <si>
    <t>proizvođač</t>
  </si>
  <si>
    <t>tip</t>
  </si>
  <si>
    <t>boja</t>
  </si>
  <si>
    <t>H1</t>
  </si>
  <si>
    <t>Hermes</t>
  </si>
  <si>
    <t>radni</t>
  </si>
  <si>
    <t>smeđa</t>
  </si>
  <si>
    <t>Executive</t>
  </si>
  <si>
    <t>Sloveniales</t>
  </si>
  <si>
    <t>bijela</t>
  </si>
  <si>
    <t>H2</t>
  </si>
  <si>
    <t>kuhinjski</t>
  </si>
  <si>
    <t>crna</t>
  </si>
  <si>
    <t>MultiPEX</t>
  </si>
  <si>
    <t>Lantea</t>
  </si>
  <si>
    <t>pomoćni</t>
  </si>
  <si>
    <t>MultiKC1</t>
  </si>
  <si>
    <t>crvena</t>
  </si>
  <si>
    <t>Forma 23</t>
  </si>
  <si>
    <t>Azzuro</t>
  </si>
  <si>
    <t>narandžasta</t>
  </si>
  <si>
    <t>MultiKC2</t>
  </si>
  <si>
    <t>Jasna</t>
  </si>
  <si>
    <t>Javor</t>
  </si>
  <si>
    <t>H2-1</t>
  </si>
  <si>
    <t>ComfortNT</t>
  </si>
  <si>
    <t>tv</t>
  </si>
  <si>
    <t>Izračunaj pomoću formule (nemoj samo upisati broj)</t>
  </si>
  <si>
    <t>Koliko ukupno ima stolova?</t>
  </si>
  <si>
    <t>Koja je naveća cijena stola?</t>
  </si>
  <si>
    <t>Koliko je crnih stolova?</t>
  </si>
  <si>
    <t>Koliko koštaju svi zajedno?</t>
  </si>
  <si>
    <t>Koliko koštaju stolovi proizvedeni u Lantei?</t>
  </si>
  <si>
    <t>Koja je prosječna cijena stola?</t>
  </si>
  <si>
    <t>Koliko koštaju stolovi skuplji od 1.000 kn?</t>
  </si>
  <si>
    <t>Koliko koštaju smeđi stolovi zajedno?</t>
  </si>
  <si>
    <t>Koliko ima stolova jeftinijih od 1.000 kn</t>
  </si>
  <si>
    <t>Koliko ima radnih stolova</t>
  </si>
  <si>
    <t>PRIMJERI UPORABE FUNKCIJA: IF, AND, OR, COUNTIF i SUMIF</t>
  </si>
  <si>
    <t>1. PRIMJER: Ako polaznik ima najmanje 50% riješen test, onda prolazi, a u suprotnom pada.</t>
  </si>
  <si>
    <t>1. primjer</t>
  </si>
  <si>
    <t>Rješenost testa u %</t>
  </si>
  <si>
    <t>Polaznik 1</t>
  </si>
  <si>
    <t>Polaznik 2</t>
  </si>
  <si>
    <t>Polaznik 3</t>
  </si>
  <si>
    <t>Polaznik 4</t>
  </si>
  <si>
    <t>Polaznik 5</t>
  </si>
  <si>
    <t>2. PRIMJER: Treba izračunati omjer prodaje nekog artikla a formula je: izlaz / stanje</t>
  </si>
  <si>
    <t>ALI: Ukoliko je ili stanje ili izlaz jednak nuli, nema prodaje!!!</t>
  </si>
  <si>
    <t>2. primjer
trgovina</t>
  </si>
  <si>
    <t>Stanje - broj komada</t>
  </si>
  <si>
    <t>Izlaz - broj prodanih komada</t>
  </si>
  <si>
    <t>1. NAČIN: Omjer prodaje</t>
  </si>
  <si>
    <t>2. NAČIN: Omjer prodaje</t>
  </si>
  <si>
    <t>Artikal1</t>
  </si>
  <si>
    <t>Artikal2</t>
  </si>
  <si>
    <t>Artikal3</t>
  </si>
  <si>
    <t>Artikal4</t>
  </si>
  <si>
    <t>Artikal5</t>
  </si>
  <si>
    <t xml:space="preserve">3. PRIMJER: </t>
  </si>
  <si>
    <t xml:space="preserve"> Izračunaj ukupan broj prodanih komada artikala, ali samo ako je njihova cijena veća od 10 kn.</t>
  </si>
  <si>
    <t>Artikli:</t>
  </si>
  <si>
    <t>Cijena artikla</t>
  </si>
  <si>
    <t>br. prodanih komada artikla</t>
  </si>
  <si>
    <t>Pr. SUMIF</t>
  </si>
  <si>
    <t>komada</t>
  </si>
  <si>
    <t>1. zadatak:</t>
  </si>
  <si>
    <t xml:space="preserve">Ako je broj rata veći od 6, računaju se kamate od 5%, a u suprotnom ne. </t>
  </si>
  <si>
    <r>
      <t>iznos sa kamatom</t>
    </r>
    <r>
      <rPr>
        <sz val="10"/>
        <color indexed="10"/>
        <rFont val="Times New Roman"/>
        <family val="1"/>
      </rPr>
      <t xml:space="preserve"> = cijena artikla + cijena artikla * postotak</t>
    </r>
  </si>
  <si>
    <t>Izračunaj iznos za naplatu, vodeći računa o načinu plaćanja.</t>
  </si>
  <si>
    <t>Broj rata</t>
  </si>
  <si>
    <t>1. zadatak</t>
  </si>
  <si>
    <t>2. zadatak</t>
  </si>
  <si>
    <t>2. zadatak:</t>
  </si>
  <si>
    <t>Na tablici iz 1. zadatka izračunaj sljedeće:</t>
  </si>
  <si>
    <t>Iznos sa popustom od 5% ako je broj rata manji od 6 ili je cijena artikla veća od 1.500,00 kn</t>
  </si>
  <si>
    <r>
      <t>iznos sa popustom</t>
    </r>
    <r>
      <rPr>
        <sz val="10"/>
        <color indexed="10"/>
        <rFont val="Times New Roman"/>
        <family val="1"/>
      </rPr>
      <t xml:space="preserve"> = cijena artikla - cijena artikla * postotak</t>
    </r>
  </si>
  <si>
    <t>3. zadatak:</t>
  </si>
  <si>
    <t>Koliko kupaca iz 1. zadatka plaća na 3 rate?</t>
  </si>
  <si>
    <t>4. zadatak:</t>
  </si>
  <si>
    <t>Izračunaj ukupnu cijenu onih artikala koji se plaćaju na manje od 6 rata.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</si>
</sst>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_-&quot;kn&quot;\ * #,##0.00_-;\-&quot;kn&quot;\ * #,##0.00_-;_-&quot;kn&quot;\ * &quot;-&quot;??_-;_-@_-"/>
    <numFmt numFmtId="166" formatCode="_-[$$-409]* #,##0.00_ ;_-[$$-409]* \-#,##0.00\ ;_-[$$-409]* &quot;-&quot;??_ ;_-@_ "/>
    <numFmt numFmtId="167" formatCode="#.0\ &quot;l&quot;"/>
    <numFmt numFmtId="168" formatCode="_(&quot;$&quot;* #,##0.00_);_(&quot;$&quot;* \(#,##0.00\);_(&quot;$&quot;* &quot;-&quot;??_);_(@_)"/>
    <numFmt numFmtId="169" formatCode="0.000000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9"/>
      <name val="Times New Roman CE"/>
      <family val="1"/>
    </font>
    <font>
      <sz val="10"/>
      <name val="Times New Roman CE"/>
      <family val="1"/>
    </font>
    <font>
      <b/>
      <sz val="14"/>
      <color indexed="9"/>
      <name val="Arial CE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0"/>
    </font>
    <font>
      <sz val="12"/>
      <name val="Times New Roman"/>
      <family val="0"/>
    </font>
    <font>
      <b/>
      <i/>
      <sz val="12"/>
      <name val="Arial"/>
      <family val="2"/>
    </font>
    <font>
      <b/>
      <sz val="12"/>
      <color indexed="10"/>
      <name val="Times New Roman"/>
      <family val="1"/>
    </font>
    <font>
      <sz val="10"/>
      <name val="7_Dutch"/>
      <family val="0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/>
      <right/>
      <top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ck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168" fontId="0" fillId="0" borderId="0" applyFont="0" applyFill="0" applyBorder="0" applyAlignment="0" applyProtection="0"/>
    <xf numFmtId="0" fontId="9" fillId="21" borderId="2">
      <alignment/>
      <protection/>
    </xf>
    <xf numFmtId="0" fontId="4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6" fillId="29" borderId="3" applyNumberFormat="0" applyAlignment="0" applyProtection="0"/>
    <xf numFmtId="0" fontId="47" fillId="29" borderId="4" applyNumberFormat="0" applyAlignment="0" applyProtection="0"/>
    <xf numFmtId="0" fontId="48" fillId="30" borderId="0" applyNumberFormat="0" applyBorder="0" applyAlignment="0" applyProtection="0"/>
    <xf numFmtId="0" fontId="10" fillId="0" borderId="2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5" fillId="3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3" borderId="4" applyNumberFormat="0" applyAlignment="0" applyProtection="0"/>
    <xf numFmtId="0" fontId="10" fillId="34" borderId="11">
      <alignment horizontal="justify"/>
      <protection/>
    </xf>
    <xf numFmtId="0" fontId="11" fillId="35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56" applyFont="1">
      <alignment/>
      <protection/>
    </xf>
    <xf numFmtId="0" fontId="0" fillId="0" borderId="0" xfId="56">
      <alignment/>
      <protection/>
    </xf>
    <xf numFmtId="0" fontId="7" fillId="0" borderId="0" xfId="56" applyFont="1">
      <alignment/>
      <protection/>
    </xf>
    <xf numFmtId="0" fontId="0" fillId="0" borderId="12" xfId="56" applyBorder="1">
      <alignment/>
      <protection/>
    </xf>
    <xf numFmtId="0" fontId="0" fillId="0" borderId="13" xfId="56" applyFill="1" applyBorder="1" applyAlignment="1">
      <alignment horizontal="center"/>
      <protection/>
    </xf>
    <xf numFmtId="0" fontId="0" fillId="0" borderId="11" xfId="56" applyFill="1" applyBorder="1" applyAlignment="1">
      <alignment horizontal="center"/>
      <protection/>
    </xf>
    <xf numFmtId="0" fontId="0" fillId="36" borderId="11" xfId="56" applyFont="1" applyFill="1" applyBorder="1" applyAlignment="1">
      <alignment horizontal="center"/>
      <protection/>
    </xf>
    <xf numFmtId="0" fontId="0" fillId="0" borderId="0" xfId="56" applyFill="1" applyBorder="1" applyAlignment="1">
      <alignment horizontal="center"/>
      <protection/>
    </xf>
    <xf numFmtId="0" fontId="0" fillId="0" borderId="14" xfId="56" applyBorder="1">
      <alignment/>
      <protection/>
    </xf>
    <xf numFmtId="164" fontId="0" fillId="0" borderId="15" xfId="56" applyNumberFormat="1" applyBorder="1">
      <alignment/>
      <protection/>
    </xf>
    <xf numFmtId="0" fontId="0" fillId="0" borderId="16" xfId="56" applyFont="1" applyBorder="1" applyAlignment="1">
      <alignment horizontal="center"/>
      <protection/>
    </xf>
    <xf numFmtId="0" fontId="0" fillId="0" borderId="16" xfId="56" applyNumberFormat="1" applyFill="1" applyBorder="1">
      <alignment/>
      <protection/>
    </xf>
    <xf numFmtId="0" fontId="0" fillId="0" borderId="16" xfId="56" applyBorder="1">
      <alignment/>
      <protection/>
    </xf>
    <xf numFmtId="164" fontId="0" fillId="0" borderId="0" xfId="56" applyNumberFormat="1" applyFill="1" applyBorder="1">
      <alignment/>
      <protection/>
    </xf>
    <xf numFmtId="0" fontId="0" fillId="0" borderId="17" xfId="56" applyBorder="1">
      <alignment/>
      <protection/>
    </xf>
    <xf numFmtId="164" fontId="0" fillId="0" borderId="18" xfId="56" applyNumberFormat="1" applyBorder="1">
      <alignment/>
      <protection/>
    </xf>
    <xf numFmtId="0" fontId="0" fillId="0" borderId="2" xfId="56" applyBorder="1" applyAlignment="1">
      <alignment horizontal="center"/>
      <protection/>
    </xf>
    <xf numFmtId="0" fontId="0" fillId="0" borderId="2" xfId="56" applyFont="1" applyBorder="1" applyAlignment="1">
      <alignment horizontal="center"/>
      <protection/>
    </xf>
    <xf numFmtId="0" fontId="0" fillId="0" borderId="0" xfId="56" applyFill="1" applyBorder="1">
      <alignment/>
      <protection/>
    </xf>
    <xf numFmtId="0" fontId="0" fillId="0" borderId="0" xfId="56" applyFont="1">
      <alignment/>
      <protection/>
    </xf>
    <xf numFmtId="0" fontId="0" fillId="0" borderId="12" xfId="56" applyBorder="1" applyAlignment="1">
      <alignment vertical="center"/>
      <protection/>
    </xf>
    <xf numFmtId="0" fontId="0" fillId="0" borderId="13" xfId="56" applyFill="1" applyBorder="1" applyAlignment="1">
      <alignment horizontal="center" vertical="center"/>
      <protection/>
    </xf>
    <xf numFmtId="0" fontId="0" fillId="0" borderId="11" xfId="56" applyBorder="1" applyAlignment="1">
      <alignment horizontal="center" vertical="center" wrapText="1"/>
      <protection/>
    </xf>
    <xf numFmtId="0" fontId="0" fillId="36" borderId="11" xfId="56" applyFont="1" applyFill="1" applyBorder="1" applyAlignment="1">
      <alignment horizontal="center" vertical="center" wrapText="1"/>
      <protection/>
    </xf>
    <xf numFmtId="0" fontId="0" fillId="0" borderId="16" xfId="56" applyBorder="1" applyAlignment="1">
      <alignment horizontal="center"/>
      <protection/>
    </xf>
    <xf numFmtId="164" fontId="0" fillId="0" borderId="0" xfId="56" applyNumberFormat="1">
      <alignment/>
      <protection/>
    </xf>
    <xf numFmtId="0" fontId="4" fillId="36" borderId="11" xfId="56" applyFont="1" applyFill="1" applyBorder="1" applyAlignment="1">
      <alignment horizontal="center"/>
      <protection/>
    </xf>
    <xf numFmtId="0" fontId="0" fillId="0" borderId="16" xfId="56" applyFill="1" applyBorder="1">
      <alignment/>
      <protection/>
    </xf>
    <xf numFmtId="0" fontId="12" fillId="0" borderId="0" xfId="60" applyFont="1">
      <alignment/>
      <protection/>
    </xf>
    <xf numFmtId="0" fontId="14" fillId="0" borderId="0" xfId="60" applyFont="1">
      <alignment/>
      <protection/>
    </xf>
    <xf numFmtId="0" fontId="16" fillId="0" borderId="0" xfId="59" applyFont="1">
      <alignment/>
      <protection/>
    </xf>
    <xf numFmtId="0" fontId="18" fillId="0" borderId="0" xfId="60" applyFont="1">
      <alignment/>
      <protection/>
    </xf>
    <xf numFmtId="0" fontId="17" fillId="0" borderId="12" xfId="59" applyFont="1" applyBorder="1">
      <alignment/>
      <protection/>
    </xf>
    <xf numFmtId="0" fontId="17" fillId="0" borderId="13" xfId="59" applyFont="1" applyBorder="1" applyAlignment="1">
      <alignment horizontal="center"/>
      <protection/>
    </xf>
    <xf numFmtId="0" fontId="8" fillId="0" borderId="11" xfId="59" applyFont="1" applyBorder="1">
      <alignment/>
      <protection/>
    </xf>
    <xf numFmtId="0" fontId="17" fillId="0" borderId="0" xfId="59" applyFont="1">
      <alignment/>
      <protection/>
    </xf>
    <xf numFmtId="0" fontId="17" fillId="0" borderId="14" xfId="59" applyFont="1" applyBorder="1">
      <alignment/>
      <protection/>
    </xf>
    <xf numFmtId="0" fontId="17" fillId="0" borderId="15" xfId="59" applyFont="1" applyBorder="1">
      <alignment/>
      <protection/>
    </xf>
    <xf numFmtId="0" fontId="17" fillId="0" borderId="16" xfId="59" applyFont="1" applyBorder="1">
      <alignment/>
      <protection/>
    </xf>
    <xf numFmtId="0" fontId="17" fillId="0" borderId="17" xfId="59" applyFont="1" applyBorder="1">
      <alignment/>
      <protection/>
    </xf>
    <xf numFmtId="0" fontId="17" fillId="0" borderId="18" xfId="59" applyFont="1" applyBorder="1">
      <alignment/>
      <protection/>
    </xf>
    <xf numFmtId="0" fontId="17" fillId="0" borderId="11" xfId="59" applyFont="1" applyBorder="1" applyAlignment="1">
      <alignment horizontal="center"/>
      <protection/>
    </xf>
    <xf numFmtId="0" fontId="17" fillId="0" borderId="2" xfId="59" applyFont="1" applyBorder="1">
      <alignment/>
      <protection/>
    </xf>
    <xf numFmtId="0" fontId="14" fillId="0" borderId="19" xfId="60" applyFont="1" applyBorder="1">
      <alignment/>
      <protection/>
    </xf>
    <xf numFmtId="0" fontId="8" fillId="0" borderId="0" xfId="59" applyFont="1">
      <alignment/>
      <protection/>
    </xf>
    <xf numFmtId="0" fontId="14" fillId="0" borderId="20" xfId="60" applyFont="1" applyBorder="1">
      <alignment/>
      <protection/>
    </xf>
    <xf numFmtId="0" fontId="20" fillId="0" borderId="0" xfId="60" applyFont="1">
      <alignment/>
      <protection/>
    </xf>
    <xf numFmtId="0" fontId="8" fillId="0" borderId="21" xfId="59" applyFont="1" applyBorder="1" applyAlignment="1">
      <alignment horizontal="center"/>
      <protection/>
    </xf>
    <xf numFmtId="0" fontId="0" fillId="0" borderId="0" xfId="55">
      <alignment/>
      <protection/>
    </xf>
    <xf numFmtId="0" fontId="0" fillId="0" borderId="0" xfId="57">
      <alignment/>
      <protection/>
    </xf>
    <xf numFmtId="0" fontId="4" fillId="37" borderId="2" xfId="57" applyFont="1" applyFill="1" applyBorder="1" applyAlignment="1">
      <alignment horizontal="center" vertical="center" wrapText="1"/>
      <protection/>
    </xf>
    <xf numFmtId="0" fontId="0" fillId="38" borderId="2" xfId="57" applyFill="1" applyBorder="1" applyAlignment="1">
      <alignment horizontal="center" vertical="center"/>
      <protection/>
    </xf>
    <xf numFmtId="0" fontId="0" fillId="38" borderId="2" xfId="57" applyFont="1" applyFill="1" applyBorder="1" applyAlignment="1">
      <alignment horizontal="center" vertical="center"/>
      <protection/>
    </xf>
    <xf numFmtId="167" fontId="0" fillId="38" borderId="2" xfId="57" applyNumberFormat="1" applyFont="1" applyFill="1" applyBorder="1" applyAlignment="1">
      <alignment horizontal="center" vertical="center"/>
      <protection/>
    </xf>
    <xf numFmtId="164" fontId="0" fillId="38" borderId="2" xfId="34" applyNumberFormat="1" applyFont="1" applyFill="1" applyBorder="1" applyAlignment="1">
      <alignment/>
    </xf>
    <xf numFmtId="0" fontId="4" fillId="0" borderId="0" xfId="57" applyFont="1">
      <alignment/>
      <protection/>
    </xf>
    <xf numFmtId="0" fontId="0" fillId="0" borderId="22" xfId="57" applyFill="1" applyBorder="1" applyAlignment="1">
      <alignment horizontal="center"/>
      <protection/>
    </xf>
    <xf numFmtId="169" fontId="22" fillId="0" borderId="0" xfId="58" applyNumberFormat="1" applyFont="1" applyFill="1" applyBorder="1">
      <alignment/>
      <protection/>
    </xf>
    <xf numFmtId="0" fontId="22" fillId="0" borderId="0" xfId="58" applyNumberFormat="1" applyFont="1" applyFill="1" applyBorder="1">
      <alignment/>
      <protection/>
    </xf>
    <xf numFmtId="0" fontId="0" fillId="0" borderId="22" xfId="57" applyFill="1" applyBorder="1" applyAlignment="1">
      <alignment/>
      <protection/>
    </xf>
    <xf numFmtId="169" fontId="22" fillId="0" borderId="0" xfId="58" applyNumberFormat="1" applyFont="1" applyFill="1" applyBorder="1" applyAlignment="1">
      <alignment/>
      <protection/>
    </xf>
    <xf numFmtId="0" fontId="0" fillId="0" borderId="0" xfId="54">
      <alignment/>
      <protection/>
    </xf>
    <xf numFmtId="0" fontId="0" fillId="0" borderId="2" xfId="54" applyBorder="1">
      <alignment/>
      <protection/>
    </xf>
    <xf numFmtId="9" fontId="0" fillId="0" borderId="2" xfId="61" applyFont="1" applyBorder="1" applyAlignment="1">
      <alignment/>
    </xf>
    <xf numFmtId="0" fontId="0" fillId="0" borderId="2" xfId="54" applyBorder="1" applyAlignment="1">
      <alignment wrapText="1"/>
      <protection/>
    </xf>
    <xf numFmtId="0" fontId="0" fillId="0" borderId="0" xfId="54" applyAlignment="1">
      <alignment wrapText="1"/>
      <protection/>
    </xf>
    <xf numFmtId="0" fontId="0" fillId="36" borderId="23" xfId="0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59" applyFont="1" applyAlignment="1">
      <alignment horizontal="left"/>
      <protection/>
    </xf>
    <xf numFmtId="0" fontId="17" fillId="0" borderId="0" xfId="59" applyFont="1" applyAlignment="1">
      <alignment horizontal="left"/>
      <protection/>
    </xf>
    <xf numFmtId="0" fontId="14" fillId="0" borderId="0" xfId="60" applyFont="1" applyAlignment="1">
      <alignment horizontal="left"/>
      <protection/>
    </xf>
    <xf numFmtId="0" fontId="18" fillId="0" borderId="0" xfId="60" applyFont="1" applyAlignment="1">
      <alignment horizontal="left"/>
      <protection/>
    </xf>
    <xf numFmtId="0" fontId="18" fillId="0" borderId="0" xfId="60" applyFont="1" applyAlignment="1">
      <alignment horizontal="left"/>
      <protection/>
    </xf>
    <xf numFmtId="0" fontId="14" fillId="0" borderId="24" xfId="60" applyFont="1" applyBorder="1" applyAlignment="1">
      <alignment horizontal="center"/>
      <protection/>
    </xf>
    <xf numFmtId="0" fontId="14" fillId="0" borderId="25" xfId="60" applyFont="1" applyBorder="1" applyAlignment="1">
      <alignment horizontal="center"/>
      <protection/>
    </xf>
    <xf numFmtId="0" fontId="14" fillId="0" borderId="26" xfId="60" applyFont="1" applyBorder="1" applyAlignment="1">
      <alignment horizontal="center"/>
      <protection/>
    </xf>
    <xf numFmtId="0" fontId="14" fillId="0" borderId="27" xfId="60" applyFont="1" applyBorder="1" applyAlignment="1">
      <alignment horizontal="center"/>
      <protection/>
    </xf>
    <xf numFmtId="0" fontId="14" fillId="0" borderId="0" xfId="60" applyFont="1" applyBorder="1" applyAlignment="1">
      <alignment horizontal="center"/>
      <protection/>
    </xf>
    <xf numFmtId="0" fontId="17" fillId="0" borderId="2" xfId="59" applyFont="1" applyBorder="1" applyAlignment="1">
      <alignment horizontal="center"/>
      <protection/>
    </xf>
    <xf numFmtId="0" fontId="4" fillId="0" borderId="0" xfId="55" applyFont="1" applyAlignment="1">
      <alignment horizontal="center" vertical="center" wrapText="1"/>
      <protection/>
    </xf>
    <xf numFmtId="0" fontId="4" fillId="37" borderId="19" xfId="57" applyFont="1" applyFill="1" applyBorder="1" applyAlignment="1">
      <alignment horizontal="center"/>
      <protection/>
    </xf>
    <xf numFmtId="0" fontId="4" fillId="37" borderId="28" xfId="57" applyFont="1" applyFill="1" applyBorder="1" applyAlignment="1">
      <alignment horizontal="center"/>
      <protection/>
    </xf>
    <xf numFmtId="0" fontId="4" fillId="37" borderId="18" xfId="57" applyFont="1" applyFill="1" applyBorder="1" applyAlignment="1">
      <alignment horizontal="center"/>
      <protection/>
    </xf>
    <xf numFmtId="0" fontId="0" fillId="0" borderId="2" xfId="57" applyFont="1" applyBorder="1" applyAlignment="1">
      <alignment horizontal="left"/>
      <protection/>
    </xf>
    <xf numFmtId="0" fontId="0" fillId="0" borderId="2" xfId="57" applyBorder="1" applyAlignment="1">
      <alignment horizontal="left"/>
      <protection/>
    </xf>
    <xf numFmtId="0" fontId="0" fillId="0" borderId="19" xfId="57" applyBorder="1" applyAlignment="1">
      <alignment horizontal="left"/>
      <protection/>
    </xf>
    <xf numFmtId="0" fontId="0" fillId="0" borderId="19" xfId="57" applyFont="1" applyBorder="1" applyAlignment="1">
      <alignment horizontal="left"/>
      <protection/>
    </xf>
    <xf numFmtId="0" fontId="0" fillId="0" borderId="28" xfId="57" applyFont="1" applyBorder="1" applyAlignment="1">
      <alignment horizontal="left"/>
      <protection/>
    </xf>
    <xf numFmtId="0" fontId="0" fillId="0" borderId="28" xfId="57" applyFont="1" applyBorder="1" applyAlignment="1">
      <alignment/>
      <protection/>
    </xf>
    <xf numFmtId="0" fontId="0" fillId="0" borderId="29" xfId="57" applyFont="1" applyBorder="1" applyAlignment="1">
      <alignment/>
      <protection/>
    </xf>
    <xf numFmtId="0" fontId="0" fillId="0" borderId="29" xfId="57" applyFont="1" applyBorder="1" applyAlignment="1">
      <alignment horizontal="left"/>
      <protection/>
    </xf>
    <xf numFmtId="164" fontId="0" fillId="0" borderId="0" xfId="0" applyNumberFormat="1" applyAlignment="1">
      <alignment/>
    </xf>
    <xf numFmtId="164" fontId="0" fillId="0" borderId="22" xfId="57" applyNumberFormat="1" applyFill="1" applyBorder="1" applyAlignment="1">
      <alignment horizontal="center"/>
      <protection/>
    </xf>
    <xf numFmtId="164" fontId="22" fillId="0" borderId="0" xfId="58" applyNumberFormat="1" applyFont="1" applyFill="1" applyBorder="1">
      <alignment/>
      <protection/>
    </xf>
  </cellXfs>
  <cellStyles count="6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urrency_046-048_Excel_kol_vj2" xfId="34"/>
    <cellStyle name="Ćelija s formulom" xfId="35"/>
    <cellStyle name="Dobro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Mreža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2" xfId="54"/>
    <cellStyle name="Normal_046-048_Excel_kol_vj2" xfId="55"/>
    <cellStyle name="Normal_Log. funkc. 2. - zadaci" xfId="56"/>
    <cellStyle name="Normal_Test_Excel_07_05" xfId="57"/>
    <cellStyle name="Normal_UsporedbaDobitiIGubitkaGordan" xfId="58"/>
    <cellStyle name="Normal_Zadaci" xfId="59"/>
    <cellStyle name="Obično_log. funkc. -primjeri i vjezbe" xfId="60"/>
    <cellStyle name="Percent 2" xfId="61"/>
    <cellStyle name="Percent" xfId="62"/>
    <cellStyle name="Povezana ćelija" xfId="63"/>
    <cellStyle name="Followed Hyperlink" xfId="64"/>
    <cellStyle name="Provjera ćelije" xfId="65"/>
    <cellStyle name="Tekst objašnjenja" xfId="66"/>
    <cellStyle name="Tekst upozorenja" xfId="67"/>
    <cellStyle name="Ukupni zbroj" xfId="68"/>
    <cellStyle name="Unos" xfId="69"/>
    <cellStyle name="Uzglavlje tablice" xfId="70"/>
    <cellStyle name="Uzglavlje zadatka" xfId="71"/>
    <cellStyle name="Currency" xfId="72"/>
    <cellStyle name="Currency [0]" xfId="73"/>
    <cellStyle name="Comma" xfId="74"/>
    <cellStyle name="Comma [0]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4</xdr:row>
      <xdr:rowOff>9525</xdr:rowOff>
    </xdr:from>
    <xdr:to>
      <xdr:col>11</xdr:col>
      <xdr:colOff>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968" t="6404" r="26489" b="53971"/>
        <a:stretch>
          <a:fillRect/>
        </a:stretch>
      </xdr:blipFill>
      <xdr:spPr>
        <a:xfrm>
          <a:off x="3676650" y="676275"/>
          <a:ext cx="3609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</xdr:row>
      <xdr:rowOff>9525</xdr:rowOff>
    </xdr:from>
    <xdr:to>
      <xdr:col>10</xdr:col>
      <xdr:colOff>571500</xdr:colOff>
      <xdr:row>14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968" t="6404" r="26489" b="53971"/>
        <a:stretch>
          <a:fillRect/>
        </a:stretch>
      </xdr:blipFill>
      <xdr:spPr>
        <a:xfrm>
          <a:off x="3638550" y="1666875"/>
          <a:ext cx="3609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17</xdr:row>
      <xdr:rowOff>142875</xdr:rowOff>
    </xdr:from>
    <xdr:to>
      <xdr:col>10</xdr:col>
      <xdr:colOff>9525</xdr:colOff>
      <xdr:row>22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l="2087" t="11460" r="45350" b="54977"/>
        <a:stretch>
          <a:fillRect/>
        </a:stretch>
      </xdr:blipFill>
      <xdr:spPr>
        <a:xfrm>
          <a:off x="3667125" y="3114675"/>
          <a:ext cx="3019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25</xdr:row>
      <xdr:rowOff>66675</xdr:rowOff>
    </xdr:from>
    <xdr:to>
      <xdr:col>9</xdr:col>
      <xdr:colOff>381000</xdr:colOff>
      <xdr:row>30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rcRect t="10418" r="39050" b="54159"/>
        <a:stretch>
          <a:fillRect/>
        </a:stretch>
      </xdr:blipFill>
      <xdr:spPr>
        <a:xfrm>
          <a:off x="3276600" y="4371975"/>
          <a:ext cx="3171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25" sqref="H25"/>
    </sheetView>
  </sheetViews>
  <sheetFormatPr defaultColWidth="8.00390625" defaultRowHeight="12.75"/>
  <cols>
    <col min="1" max="1" width="14.00390625" style="32" customWidth="1"/>
    <col min="2" max="2" width="12.57421875" style="32" customWidth="1"/>
    <col min="3" max="3" width="18.140625" style="32" customWidth="1"/>
    <col min="4" max="4" width="32.00390625" style="32" customWidth="1"/>
    <col min="5" max="5" width="7.28125" style="32" bestFit="1" customWidth="1"/>
    <col min="6" max="6" width="17.7109375" style="32" bestFit="1" customWidth="1"/>
    <col min="7" max="7" width="8.140625" style="32" bestFit="1" customWidth="1"/>
    <col min="8" max="16384" width="8.00390625" style="32" customWidth="1"/>
  </cols>
  <sheetData>
    <row r="1" spans="1:3" s="30" customFormat="1" ht="15.75">
      <c r="A1" s="84" t="s">
        <v>51</v>
      </c>
      <c r="B1" s="84"/>
      <c r="C1" s="84"/>
    </row>
    <row r="2" spans="1:9" ht="15.75">
      <c r="A2" s="31" t="s">
        <v>1</v>
      </c>
      <c r="B2" s="83" t="s">
        <v>46</v>
      </c>
      <c r="C2" s="83"/>
      <c r="D2" s="83"/>
      <c r="E2" s="83"/>
      <c r="F2" s="83"/>
      <c r="G2" s="83"/>
      <c r="H2" s="83"/>
      <c r="I2" s="83"/>
    </row>
    <row r="3" spans="1:6" ht="16.5" thickBot="1">
      <c r="A3" s="33"/>
      <c r="B3" s="34" t="s">
        <v>2</v>
      </c>
      <c r="C3" s="35" t="s">
        <v>3</v>
      </c>
      <c r="D3" s="36"/>
      <c r="E3" s="36"/>
      <c r="F3" s="36"/>
    </row>
    <row r="4" spans="1:6" ht="16.5" thickTop="1">
      <c r="A4" s="37" t="s">
        <v>4</v>
      </c>
      <c r="B4" s="38">
        <v>19</v>
      </c>
      <c r="C4" s="39" t="str">
        <f>IF(B4&gt;=18,"Punoljetan","Nije punoljetan")</f>
        <v>Punoljetan</v>
      </c>
      <c r="D4" s="36"/>
      <c r="E4" s="36"/>
      <c r="F4" s="36"/>
    </row>
    <row r="5" spans="1:6" ht="15.75">
      <c r="A5" s="40" t="s">
        <v>5</v>
      </c>
      <c r="B5" s="41">
        <v>17</v>
      </c>
      <c r="C5" s="39" t="str">
        <f>IF(B5&gt;=18,"Punoljetan","Nije punoljetan")</f>
        <v>Nije punoljetan</v>
      </c>
      <c r="D5" s="36"/>
      <c r="E5" s="36"/>
      <c r="F5" s="36"/>
    </row>
    <row r="6" spans="1:6" ht="15.75">
      <c r="A6" s="40" t="s">
        <v>6</v>
      </c>
      <c r="B6" s="41">
        <v>15</v>
      </c>
      <c r="C6" s="39" t="str">
        <f>IF(B6&gt;=18,"Punoljetan","Nije punoljetan")</f>
        <v>Nije punoljetan</v>
      </c>
      <c r="D6" s="36"/>
      <c r="E6" s="36"/>
      <c r="F6" s="36"/>
    </row>
    <row r="7" spans="1:6" ht="15.75">
      <c r="A7" s="40" t="s">
        <v>7</v>
      </c>
      <c r="B7" s="41">
        <v>18</v>
      </c>
      <c r="C7" s="39" t="str">
        <f>IF(B7&gt;=18,"Punoljetan","Nije punoljetan")</f>
        <v>Punoljetan</v>
      </c>
      <c r="D7" s="36"/>
      <c r="E7" s="36"/>
      <c r="F7" s="36"/>
    </row>
    <row r="8" spans="1:6" ht="15.75">
      <c r="A8" s="40" t="s">
        <v>8</v>
      </c>
      <c r="B8" s="41">
        <v>16</v>
      </c>
      <c r="C8" s="39" t="str">
        <f>IF(B8&gt;=18,"Punoljetan","Nije punoljetan")</f>
        <v>Nije punoljetan</v>
      </c>
      <c r="D8" s="36"/>
      <c r="E8" s="36"/>
      <c r="F8" s="36"/>
    </row>
    <row r="9" spans="1:6" ht="15.75">
      <c r="A9" s="36"/>
      <c r="B9" s="36"/>
      <c r="C9" s="36"/>
      <c r="D9" s="36"/>
      <c r="E9" s="36"/>
      <c r="F9" s="36"/>
    </row>
    <row r="10" spans="1:9" ht="15.75">
      <c r="A10" s="31" t="s">
        <v>9</v>
      </c>
      <c r="B10" s="36"/>
      <c r="C10" s="83" t="s">
        <v>10</v>
      </c>
      <c r="D10" s="83"/>
      <c r="E10" s="83"/>
      <c r="F10" s="83"/>
      <c r="G10" s="83"/>
      <c r="H10" s="83"/>
      <c r="I10" s="83"/>
    </row>
    <row r="11" spans="1:8" ht="16.5" thickBot="1">
      <c r="A11" s="33"/>
      <c r="B11" s="34" t="s">
        <v>11</v>
      </c>
      <c r="C11" s="42" t="s">
        <v>12</v>
      </c>
      <c r="D11" s="42" t="s">
        <v>13</v>
      </c>
      <c r="E11" s="42" t="s">
        <v>14</v>
      </c>
      <c r="F11" s="48" t="s">
        <v>15</v>
      </c>
      <c r="H11" s="32" t="s">
        <v>47</v>
      </c>
    </row>
    <row r="12" spans="1:9" ht="16.5" thickTop="1">
      <c r="A12" s="37" t="s">
        <v>4</v>
      </c>
      <c r="B12" s="38">
        <v>5</v>
      </c>
      <c r="C12" s="39">
        <v>4</v>
      </c>
      <c r="D12" s="39">
        <v>4</v>
      </c>
      <c r="E12" s="39">
        <v>5</v>
      </c>
      <c r="F12" s="92" t="str">
        <f>IF(AND(B12=5,C12=5,D12=5,E12=5),"Oslobođen","Nije oslobođen")</f>
        <v>Nije oslobođen</v>
      </c>
      <c r="G12" s="92"/>
      <c r="H12" s="92"/>
      <c r="I12" s="92"/>
    </row>
    <row r="13" spans="1:9" ht="15.75">
      <c r="A13" s="40" t="s">
        <v>5</v>
      </c>
      <c r="B13" s="41">
        <v>4</v>
      </c>
      <c r="C13" s="43">
        <v>3</v>
      </c>
      <c r="D13" s="43">
        <v>4</v>
      </c>
      <c r="E13" s="43">
        <v>3</v>
      </c>
      <c r="F13" s="92" t="str">
        <f>IF(AND(B13=5,C13=5,D13=5,E13=5),"Oslobođen","Nije oslobođen")</f>
        <v>Nije oslobođen</v>
      </c>
      <c r="G13" s="92"/>
      <c r="H13" s="92"/>
      <c r="I13" s="92"/>
    </row>
    <row r="14" spans="1:9" ht="15.75">
      <c r="A14" s="40" t="s">
        <v>6</v>
      </c>
      <c r="B14" s="41">
        <v>5</v>
      </c>
      <c r="C14" s="43">
        <v>4</v>
      </c>
      <c r="D14" s="43">
        <v>5</v>
      </c>
      <c r="E14" s="43">
        <v>5</v>
      </c>
      <c r="F14" s="92" t="str">
        <f>IF(AND(B14=5,C14=5,D14=5,E14=5),"Oslobođen","Nije oslobođen")</f>
        <v>Nije oslobođen</v>
      </c>
      <c r="G14" s="92"/>
      <c r="H14" s="92"/>
      <c r="I14" s="92"/>
    </row>
    <row r="15" spans="1:9" ht="15.75">
      <c r="A15" s="40" t="s">
        <v>7</v>
      </c>
      <c r="B15" s="41">
        <v>5</v>
      </c>
      <c r="C15" s="43">
        <v>5</v>
      </c>
      <c r="D15" s="43">
        <v>5</v>
      </c>
      <c r="E15" s="43">
        <v>5</v>
      </c>
      <c r="F15" s="92" t="str">
        <f>IF(AND(B15=5,C15=5,D15=5,E15=5),"Oslobođen","Nije oslobođen")</f>
        <v>Oslobođen</v>
      </c>
      <c r="G15" s="92"/>
      <c r="H15" s="92"/>
      <c r="I15" s="92"/>
    </row>
    <row r="16" spans="1:9" ht="15.75">
      <c r="A16" s="40" t="s">
        <v>8</v>
      </c>
      <c r="B16" s="41">
        <v>4</v>
      </c>
      <c r="C16" s="43">
        <v>4</v>
      </c>
      <c r="D16" s="43">
        <v>4</v>
      </c>
      <c r="E16" s="43">
        <v>5</v>
      </c>
      <c r="F16" s="92" t="str">
        <f>IF(AND(B16=5,C16=5,D16=5,E16=5),"Oslobođen","Nije oslobođen")</f>
        <v>Nije oslobođen</v>
      </c>
      <c r="G16" s="92"/>
      <c r="H16" s="92"/>
      <c r="I16" s="92"/>
    </row>
    <row r="17" spans="1:6" ht="16.5" thickBot="1">
      <c r="A17" s="36"/>
      <c r="B17" s="36"/>
      <c r="C17" s="36"/>
      <c r="D17" s="36"/>
      <c r="E17" s="36"/>
      <c r="F17" s="36"/>
    </row>
    <row r="18" spans="1:9" ht="16.5" thickBot="1">
      <c r="A18" s="82" t="s">
        <v>52</v>
      </c>
      <c r="B18" s="83"/>
      <c r="C18" s="83"/>
      <c r="D18" s="83"/>
      <c r="E18" s="36"/>
      <c r="F18" s="44" t="s">
        <v>49</v>
      </c>
      <c r="G18" s="87">
        <f>COUNTIF(F12:I16,"nije oslobođen")</f>
        <v>4</v>
      </c>
      <c r="H18" s="88"/>
      <c r="I18" s="89"/>
    </row>
    <row r="19" spans="1:6" ht="15.75">
      <c r="A19" s="36"/>
      <c r="B19" s="36"/>
      <c r="C19" s="36"/>
      <c r="D19" s="36"/>
      <c r="E19" s="36"/>
      <c r="F19" s="36"/>
    </row>
    <row r="20" spans="1:9" ht="15.75">
      <c r="A20" s="31" t="s">
        <v>16</v>
      </c>
      <c r="B20" s="83" t="s">
        <v>53</v>
      </c>
      <c r="C20" s="83"/>
      <c r="D20" s="83"/>
      <c r="E20" s="83"/>
      <c r="F20" s="83"/>
      <c r="G20" s="83"/>
      <c r="H20" s="83"/>
      <c r="I20" s="83"/>
    </row>
    <row r="21" spans="1:6" ht="15.75">
      <c r="A21" s="44" t="s">
        <v>45</v>
      </c>
      <c r="B21" s="90">
        <f>SUMIF(F12:I16,F12,E12:E16)</f>
        <v>18</v>
      </c>
      <c r="C21" s="91"/>
      <c r="D21" s="36"/>
      <c r="E21" s="36"/>
      <c r="F21" s="36"/>
    </row>
    <row r="22" spans="1:6" ht="15.75">
      <c r="A22" s="36"/>
      <c r="B22" s="36"/>
      <c r="C22" s="45"/>
      <c r="D22" s="36"/>
      <c r="E22" s="36"/>
      <c r="F22" s="36"/>
    </row>
    <row r="23" spans="1:8" ht="16.5" thickBot="1">
      <c r="A23" s="83" t="s">
        <v>17</v>
      </c>
      <c r="B23" s="83"/>
      <c r="C23" s="83"/>
      <c r="D23" s="83"/>
      <c r="E23" s="83"/>
      <c r="F23" s="83"/>
      <c r="G23" s="83"/>
      <c r="H23" s="83"/>
    </row>
    <row r="24" spans="1:8" ht="16.5" thickBot="1">
      <c r="A24" s="83" t="s">
        <v>18</v>
      </c>
      <c r="B24" s="83"/>
      <c r="C24" s="83"/>
      <c r="D24" s="36"/>
      <c r="E24" s="36"/>
      <c r="F24" s="36"/>
      <c r="G24" s="44" t="s">
        <v>48</v>
      </c>
      <c r="H24" s="46">
        <f>B21/G18</f>
        <v>4.5</v>
      </c>
    </row>
    <row r="25" ht="15.75">
      <c r="A25" s="47"/>
    </row>
    <row r="26" spans="1:6" ht="15.75">
      <c r="A26" s="84"/>
      <c r="B26" s="85"/>
      <c r="C26" s="85"/>
      <c r="D26" s="85"/>
      <c r="E26" s="85"/>
      <c r="F26" s="85"/>
    </row>
    <row r="27" spans="1:4" ht="15.75">
      <c r="A27" s="84"/>
      <c r="B27" s="86"/>
      <c r="C27" s="86"/>
      <c r="D27" s="86"/>
    </row>
  </sheetData>
  <sheetProtection/>
  <mergeCells count="16">
    <mergeCell ref="A1:C1"/>
    <mergeCell ref="F15:I15"/>
    <mergeCell ref="F14:I14"/>
    <mergeCell ref="F16:I16"/>
    <mergeCell ref="F13:I13"/>
    <mergeCell ref="B2:I2"/>
    <mergeCell ref="C10:I10"/>
    <mergeCell ref="F12:I12"/>
    <mergeCell ref="A18:D18"/>
    <mergeCell ref="A26:F26"/>
    <mergeCell ref="A27:D27"/>
    <mergeCell ref="A24:C24"/>
    <mergeCell ref="G18:I18"/>
    <mergeCell ref="B20:I20"/>
    <mergeCell ref="B21:C21"/>
    <mergeCell ref="A23:H23"/>
  </mergeCells>
  <printOptions gridLines="1" headings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4">
      <selection activeCell="B42" sqref="B42"/>
    </sheetView>
  </sheetViews>
  <sheetFormatPr defaultColWidth="7.57421875" defaultRowHeight="12.75"/>
  <cols>
    <col min="1" max="1" width="8.140625" style="2" customWidth="1"/>
    <col min="2" max="2" width="11.8515625" style="2" customWidth="1"/>
    <col min="3" max="3" width="7.28125" style="2" customWidth="1"/>
    <col min="4" max="4" width="15.28125" style="2" customWidth="1"/>
    <col min="5" max="5" width="9.8515625" style="2" customWidth="1"/>
    <col min="6" max="6" width="11.140625" style="2" bestFit="1" customWidth="1"/>
    <col min="7" max="7" width="7.57421875" style="2" customWidth="1"/>
    <col min="8" max="8" width="9.421875" style="2" bestFit="1" customWidth="1"/>
    <col min="9" max="16384" width="7.57421875" style="2" customWidth="1"/>
  </cols>
  <sheetData>
    <row r="1" s="29" customFormat="1" ht="18.75">
      <c r="A1" s="29" t="s">
        <v>50</v>
      </c>
    </row>
    <row r="2" s="29" customFormat="1" ht="18.75"/>
    <row r="3" ht="12.75">
      <c r="A3" s="1" t="s">
        <v>37</v>
      </c>
    </row>
    <row r="4" ht="12.75">
      <c r="A4" s="1"/>
    </row>
    <row r="5" ht="12.75">
      <c r="A5" s="1" t="s">
        <v>38</v>
      </c>
    </row>
    <row r="6" ht="12.75">
      <c r="B6" s="2" t="s">
        <v>19</v>
      </c>
    </row>
    <row r="8" ht="18.75" customHeight="1">
      <c r="A8" s="3" t="s">
        <v>39</v>
      </c>
    </row>
    <row r="9" ht="12.75">
      <c r="A9" s="3"/>
    </row>
    <row r="10" spans="1:6" ht="13.5" thickBot="1">
      <c r="A10" s="4"/>
      <c r="B10" s="5" t="s">
        <v>0</v>
      </c>
      <c r="C10" s="6" t="s">
        <v>20</v>
      </c>
      <c r="D10" s="7" t="s">
        <v>21</v>
      </c>
      <c r="E10" s="7" t="s">
        <v>22</v>
      </c>
      <c r="F10" s="8"/>
    </row>
    <row r="11" spans="1:6" ht="13.5" thickTop="1">
      <c r="A11" s="9" t="s">
        <v>23</v>
      </c>
      <c r="B11" s="10">
        <v>1235</v>
      </c>
      <c r="C11" s="11" t="s">
        <v>24</v>
      </c>
      <c r="D11" s="12" t="str">
        <f>IF(C11="da",B11-B11*5%,"bez popusta")</f>
        <v>bez popusta</v>
      </c>
      <c r="E11" s="13">
        <f>IF(AND(C11="DA",B11&gt;500),B11-B11*10%,B11)</f>
        <v>1235</v>
      </c>
      <c r="F11" s="14"/>
    </row>
    <row r="12" spans="1:6" ht="12.75">
      <c r="A12" s="15" t="s">
        <v>25</v>
      </c>
      <c r="B12" s="16">
        <v>169</v>
      </c>
      <c r="C12" s="17" t="s">
        <v>26</v>
      </c>
      <c r="D12" s="12">
        <f>IF(C12="da",B12-B12*5%,"bez popusta")</f>
        <v>160.55</v>
      </c>
      <c r="E12" s="13">
        <f>IF(AND(C12="DA",B12&gt;500),B12-B12*10%,B12)</f>
        <v>169</v>
      </c>
      <c r="F12" s="14"/>
    </row>
    <row r="13" spans="1:6" ht="12.75">
      <c r="A13" s="15" t="s">
        <v>27</v>
      </c>
      <c r="B13" s="16">
        <v>324</v>
      </c>
      <c r="C13" s="17" t="s">
        <v>26</v>
      </c>
      <c r="D13" s="12">
        <f>IF(C13="da",B13-B13*5%,"bez popusta")</f>
        <v>307.8</v>
      </c>
      <c r="E13" s="13">
        <f>IF(AND(C13="DA",B13&gt;500),B13-B13*10%,B13)</f>
        <v>324</v>
      </c>
      <c r="F13" s="14"/>
    </row>
    <row r="14" spans="1:6" ht="12.75">
      <c r="A14" s="15" t="s">
        <v>28</v>
      </c>
      <c r="B14" s="16">
        <v>512</v>
      </c>
      <c r="C14" s="18" t="s">
        <v>26</v>
      </c>
      <c r="D14" s="12">
        <f>IF(C14="da",B14-B14*5%,"bez popusta")</f>
        <v>486.4</v>
      </c>
      <c r="E14" s="13">
        <f>IF(AND(C14="DA",B14&gt;500),B14-B14*10%,B14)</f>
        <v>460.8</v>
      </c>
      <c r="F14" s="14"/>
    </row>
    <row r="15" spans="1:6" ht="12.75">
      <c r="A15" s="15" t="s">
        <v>29</v>
      </c>
      <c r="B15" s="16">
        <v>763</v>
      </c>
      <c r="C15" s="17" t="s">
        <v>24</v>
      </c>
      <c r="D15" s="12" t="str">
        <f>IF(C15="da",B15-B15*5%,"bez popusta")</f>
        <v>bez popusta</v>
      </c>
      <c r="E15" s="13">
        <f>IF(AND(C15="DA",B15&gt;500),B15-B15*10%,B15)</f>
        <v>763</v>
      </c>
      <c r="F15" s="14"/>
    </row>
    <row r="16" spans="1:6" ht="12.75">
      <c r="A16" s="15" t="s">
        <v>30</v>
      </c>
      <c r="B16" s="16">
        <v>686.5</v>
      </c>
      <c r="C16" s="17" t="s">
        <v>26</v>
      </c>
      <c r="D16" s="12">
        <f>IF(C16="da",B16-B16*5%,"bez popusta")</f>
        <v>652.175</v>
      </c>
      <c r="E16" s="13">
        <f>IF(AND(C16="DA",B16&gt;500),B16-B16*10%,B16)</f>
        <v>617.85</v>
      </c>
      <c r="F16" s="14"/>
    </row>
    <row r="17" ht="12.75">
      <c r="F17" s="19"/>
    </row>
    <row r="19" ht="12.75">
      <c r="A19" s="1" t="s">
        <v>40</v>
      </c>
    </row>
    <row r="20" ht="12.75">
      <c r="B20" s="20" t="s">
        <v>41</v>
      </c>
    </row>
    <row r="21" ht="12.75">
      <c r="B21" s="20" t="s">
        <v>42</v>
      </c>
    </row>
    <row r="23" spans="1:6" ht="39" thickBot="1">
      <c r="A23" s="21"/>
      <c r="B23" s="22" t="s">
        <v>0</v>
      </c>
      <c r="C23" s="23" t="s">
        <v>31</v>
      </c>
      <c r="D23" s="24" t="s">
        <v>32</v>
      </c>
      <c r="F23" s="8"/>
    </row>
    <row r="24" spans="1:8" ht="13.5" thickTop="1">
      <c r="A24" s="9" t="s">
        <v>23</v>
      </c>
      <c r="B24" s="10">
        <v>421</v>
      </c>
      <c r="C24" s="25" t="s">
        <v>33</v>
      </c>
      <c r="D24" s="12">
        <f>IF(OR(C24="ček",C24="gotovina"),B24-B24*5%,B24+B24*3%)</f>
        <v>399.95</v>
      </c>
      <c r="F24" s="14"/>
      <c r="H24" s="26"/>
    </row>
    <row r="25" spans="1:6" ht="12.75">
      <c r="A25" s="15" t="s">
        <v>25</v>
      </c>
      <c r="B25" s="16">
        <v>1169</v>
      </c>
      <c r="C25" s="17" t="s">
        <v>34</v>
      </c>
      <c r="D25" s="12">
        <f>IF(OR(C25="ček",C25="gotovina"),B25-B25*5%,B25+B25*3%)</f>
        <v>1110.55</v>
      </c>
      <c r="F25" s="14"/>
    </row>
    <row r="26" spans="1:6" ht="12.75">
      <c r="A26" s="15" t="s">
        <v>27</v>
      </c>
      <c r="B26" s="16">
        <v>896</v>
      </c>
      <c r="C26" s="18" t="s">
        <v>35</v>
      </c>
      <c r="D26" s="12">
        <f>IF(OR(C26="ček",C26="gotovina"),B26-B26*5%,B26+B26*3%)</f>
        <v>922.88</v>
      </c>
      <c r="F26" s="14"/>
    </row>
    <row r="27" spans="1:6" ht="12.75">
      <c r="A27" s="15" t="s">
        <v>28</v>
      </c>
      <c r="B27" s="16">
        <v>512</v>
      </c>
      <c r="C27" s="17" t="s">
        <v>33</v>
      </c>
      <c r="D27" s="12">
        <f>IF(OR(C27="ček",C27="gotovina"),B27-B27*5%,B27+B27*3%)</f>
        <v>486.4</v>
      </c>
      <c r="F27" s="14"/>
    </row>
    <row r="28" spans="1:6" ht="12.75">
      <c r="A28" s="15" t="s">
        <v>29</v>
      </c>
      <c r="B28" s="16">
        <v>763</v>
      </c>
      <c r="C28" s="18" t="s">
        <v>35</v>
      </c>
      <c r="D28" s="12">
        <f>IF(OR(C28="ček",C28="gotovina"),B28-B28*5%,B28+B28*3%)</f>
        <v>785.89</v>
      </c>
      <c r="F28" s="14"/>
    </row>
    <row r="29" spans="1:6" ht="12.75">
      <c r="A29" s="15" t="s">
        <v>30</v>
      </c>
      <c r="B29" s="16">
        <v>186.5</v>
      </c>
      <c r="C29" s="17" t="s">
        <v>33</v>
      </c>
      <c r="D29" s="12">
        <f>IF(OR(C29="ček",C29="gotovina"),B29-B29*5%,B29+B29*3%)</f>
        <v>177.175</v>
      </c>
      <c r="F29" s="14"/>
    </row>
    <row r="30" ht="12.75">
      <c r="F30" s="19"/>
    </row>
    <row r="31" ht="12.75">
      <c r="H31" s="26"/>
    </row>
    <row r="32" ht="12.75">
      <c r="A32" s="1" t="s">
        <v>43</v>
      </c>
    </row>
    <row r="33" spans="1:6" ht="12.75">
      <c r="A33" s="1"/>
      <c r="F33" s="19"/>
    </row>
    <row r="34" spans="2:6" ht="13.5" thickBot="1">
      <c r="B34" s="27" t="s">
        <v>36</v>
      </c>
      <c r="C34" s="19"/>
      <c r="F34" s="8"/>
    </row>
    <row r="35" spans="2:6" ht="13.5" thickTop="1">
      <c r="B35" s="28">
        <f>SUMIF(C24:C29,C24,D24:D29)</f>
        <v>1063.5249999999999</v>
      </c>
      <c r="F35" s="14"/>
    </row>
    <row r="36" ht="12.75">
      <c r="F36" s="19"/>
    </row>
    <row r="38" ht="12.75">
      <c r="A38" s="1" t="s">
        <v>44</v>
      </c>
    </row>
    <row r="39" spans="1:6" ht="12.75">
      <c r="A39" s="1"/>
      <c r="F39" s="19"/>
    </row>
    <row r="40" spans="2:6" ht="13.5" thickBot="1">
      <c r="B40" s="27" t="s">
        <v>36</v>
      </c>
      <c r="C40" s="19"/>
      <c r="F40" s="8"/>
    </row>
    <row r="41" spans="2:6" ht="13.5" thickTop="1">
      <c r="B41" s="28">
        <f>COUNTIF(B24:B29,"&gt;500")</f>
        <v>4</v>
      </c>
      <c r="F41" s="19"/>
    </row>
    <row r="42" ht="12.75">
      <c r="F42" s="19"/>
    </row>
  </sheetData>
  <sheetProtection/>
  <printOptions gridLines="1" heading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33" sqref="H33"/>
    </sheetView>
  </sheetViews>
  <sheetFormatPr defaultColWidth="9.140625" defaultRowHeight="12.75"/>
  <cols>
    <col min="7" max="7" width="11.7109375" style="0" customWidth="1"/>
    <col min="8" max="8" width="12.7109375" style="0" customWidth="1"/>
  </cols>
  <sheetData>
    <row r="1" spans="1:8" ht="12.75">
      <c r="A1" s="93" t="s">
        <v>54</v>
      </c>
      <c r="B1" s="93"/>
      <c r="C1" s="93"/>
      <c r="D1" s="93"/>
      <c r="E1" s="93"/>
      <c r="F1" s="93"/>
      <c r="G1" s="49"/>
      <c r="H1" s="49"/>
    </row>
    <row r="2" spans="1:8" ht="12.75">
      <c r="A2" s="93"/>
      <c r="B2" s="93"/>
      <c r="C2" s="93"/>
      <c r="D2" s="93"/>
      <c r="E2" s="93"/>
      <c r="F2" s="93"/>
      <c r="G2" s="49"/>
      <c r="H2" s="49"/>
    </row>
    <row r="4" spans="1:8" ht="25.5">
      <c r="A4" s="50"/>
      <c r="B4" s="50"/>
      <c r="C4" s="50"/>
      <c r="D4" s="51" t="s">
        <v>55</v>
      </c>
      <c r="E4" s="51" t="s">
        <v>56</v>
      </c>
      <c r="F4" s="51" t="s">
        <v>57</v>
      </c>
      <c r="G4" s="51" t="s">
        <v>58</v>
      </c>
      <c r="H4" s="51" t="s">
        <v>0</v>
      </c>
    </row>
    <row r="5" spans="1:8" ht="12.75">
      <c r="A5" s="94" t="s">
        <v>59</v>
      </c>
      <c r="B5" s="95"/>
      <c r="C5" s="96"/>
      <c r="D5" s="52">
        <v>2001</v>
      </c>
      <c r="E5" s="53" t="s">
        <v>60</v>
      </c>
      <c r="F5" s="53" t="s">
        <v>61</v>
      </c>
      <c r="G5" s="54" t="s">
        <v>62</v>
      </c>
      <c r="H5" s="55">
        <v>3500</v>
      </c>
    </row>
    <row r="6" spans="1:8" ht="12.75">
      <c r="A6" s="94" t="s">
        <v>63</v>
      </c>
      <c r="B6" s="95"/>
      <c r="C6" s="96"/>
      <c r="D6" s="52">
        <v>2005</v>
      </c>
      <c r="E6" s="53" t="s">
        <v>64</v>
      </c>
      <c r="F6" s="53" t="s">
        <v>61</v>
      </c>
      <c r="G6" s="54" t="s">
        <v>65</v>
      </c>
      <c r="H6" s="55">
        <v>5000</v>
      </c>
    </row>
    <row r="7" spans="1:8" ht="12.75">
      <c r="A7" s="94" t="s">
        <v>66</v>
      </c>
      <c r="B7" s="95"/>
      <c r="C7" s="96"/>
      <c r="D7" s="52">
        <v>2006</v>
      </c>
      <c r="E7" s="53" t="s">
        <v>60</v>
      </c>
      <c r="F7" s="53" t="s">
        <v>67</v>
      </c>
      <c r="G7" s="54" t="s">
        <v>68</v>
      </c>
      <c r="H7" s="55">
        <v>550</v>
      </c>
    </row>
    <row r="8" spans="1:8" ht="12.75">
      <c r="A8" s="94" t="s">
        <v>69</v>
      </c>
      <c r="B8" s="95"/>
      <c r="C8" s="96"/>
      <c r="D8" s="52">
        <v>2005</v>
      </c>
      <c r="E8" s="53" t="s">
        <v>70</v>
      </c>
      <c r="F8" s="53" t="s">
        <v>71</v>
      </c>
      <c r="G8" s="54" t="s">
        <v>65</v>
      </c>
      <c r="H8" s="55">
        <v>700</v>
      </c>
    </row>
    <row r="9" spans="1:8" ht="12.75">
      <c r="A9" s="94" t="s">
        <v>72</v>
      </c>
      <c r="B9" s="95"/>
      <c r="C9" s="96"/>
      <c r="D9" s="52">
        <v>2004</v>
      </c>
      <c r="E9" s="53" t="s">
        <v>70</v>
      </c>
      <c r="F9" s="53" t="s">
        <v>67</v>
      </c>
      <c r="G9" s="54" t="s">
        <v>73</v>
      </c>
      <c r="H9" s="55">
        <v>4250</v>
      </c>
    </row>
    <row r="10" spans="1:8" ht="12.75">
      <c r="A10" s="94" t="s">
        <v>74</v>
      </c>
      <c r="B10" s="95"/>
      <c r="C10" s="96"/>
      <c r="D10" s="52">
        <v>2005</v>
      </c>
      <c r="E10" s="53" t="s">
        <v>75</v>
      </c>
      <c r="F10" s="53" t="s">
        <v>61</v>
      </c>
      <c r="G10" s="54" t="s">
        <v>76</v>
      </c>
      <c r="H10" s="55">
        <v>7500</v>
      </c>
    </row>
    <row r="11" spans="1:8" ht="12.75">
      <c r="A11" s="94" t="s">
        <v>77</v>
      </c>
      <c r="B11" s="95"/>
      <c r="C11" s="96"/>
      <c r="D11" s="52">
        <v>2002</v>
      </c>
      <c r="E11" s="53" t="s">
        <v>70</v>
      </c>
      <c r="F11" s="53" t="s">
        <v>67</v>
      </c>
      <c r="G11" s="54" t="s">
        <v>68</v>
      </c>
      <c r="H11" s="55">
        <v>1250</v>
      </c>
    </row>
    <row r="12" spans="1:8" ht="12.75">
      <c r="A12" s="94" t="s">
        <v>78</v>
      </c>
      <c r="B12" s="95"/>
      <c r="C12" s="96"/>
      <c r="D12" s="52">
        <v>2001</v>
      </c>
      <c r="E12" s="53" t="s">
        <v>79</v>
      </c>
      <c r="F12" s="53" t="s">
        <v>71</v>
      </c>
      <c r="G12" s="54" t="s">
        <v>62</v>
      </c>
      <c r="H12" s="55">
        <v>1200</v>
      </c>
    </row>
    <row r="13" spans="1:8" ht="12.75">
      <c r="A13" s="94" t="s">
        <v>80</v>
      </c>
      <c r="B13" s="95"/>
      <c r="C13" s="96"/>
      <c r="D13" s="52">
        <v>2003</v>
      </c>
      <c r="E13" s="53" t="s">
        <v>60</v>
      </c>
      <c r="F13" s="53" t="s">
        <v>67</v>
      </c>
      <c r="G13" s="54" t="s">
        <v>62</v>
      </c>
      <c r="H13" s="55">
        <v>3000</v>
      </c>
    </row>
    <row r="14" spans="1:8" ht="12.75">
      <c r="A14" s="94" t="s">
        <v>81</v>
      </c>
      <c r="B14" s="95"/>
      <c r="C14" s="96"/>
      <c r="D14" s="52">
        <v>2006</v>
      </c>
      <c r="E14" s="53" t="s">
        <v>70</v>
      </c>
      <c r="F14" s="53" t="s">
        <v>82</v>
      </c>
      <c r="G14" s="54" t="s">
        <v>73</v>
      </c>
      <c r="H14" s="55">
        <v>2500</v>
      </c>
    </row>
    <row r="15" spans="1:8" ht="12.75">
      <c r="A15" s="50"/>
      <c r="B15" s="50"/>
      <c r="C15" s="50"/>
      <c r="D15" s="50"/>
      <c r="E15" s="50"/>
      <c r="F15" s="50"/>
      <c r="G15" s="50"/>
      <c r="H15" s="49"/>
    </row>
    <row r="16" spans="1:9" ht="12.75">
      <c r="A16" s="50"/>
      <c r="B16" s="50"/>
      <c r="C16" s="50"/>
      <c r="D16" s="50"/>
      <c r="E16" s="50"/>
      <c r="F16" s="50"/>
      <c r="G16" s="50"/>
      <c r="H16" s="49"/>
      <c r="I16" s="105"/>
    </row>
    <row r="17" spans="1:9" ht="13.5" thickBot="1">
      <c r="A17" s="56" t="s">
        <v>83</v>
      </c>
      <c r="B17" s="50"/>
      <c r="C17" s="50"/>
      <c r="D17" s="50"/>
      <c r="E17" s="50"/>
      <c r="F17" s="50"/>
      <c r="G17" s="50"/>
      <c r="H17" s="49"/>
      <c r="I17" s="49"/>
    </row>
    <row r="18" spans="1:9" ht="16.5" thickBot="1" thickTop="1">
      <c r="A18" s="97" t="s">
        <v>84</v>
      </c>
      <c r="B18" s="98"/>
      <c r="C18" s="98"/>
      <c r="D18" s="98"/>
      <c r="E18" s="98"/>
      <c r="F18" s="99"/>
      <c r="G18" s="57">
        <f>COUNTA(D5:D14)</f>
        <v>10</v>
      </c>
      <c r="H18" s="58"/>
      <c r="I18" s="59"/>
    </row>
    <row r="19" spans="1:9" ht="16.5" thickBot="1" thickTop="1">
      <c r="A19" s="97" t="s">
        <v>85</v>
      </c>
      <c r="B19" s="98"/>
      <c r="C19" s="98"/>
      <c r="D19" s="98"/>
      <c r="E19" s="98"/>
      <c r="F19" s="99"/>
      <c r="G19" s="106">
        <f>MAX(H5:H14)</f>
        <v>7500</v>
      </c>
      <c r="H19" s="58"/>
      <c r="I19" s="59"/>
    </row>
    <row r="20" spans="1:9" ht="16.5" thickBot="1" thickTop="1">
      <c r="A20" s="97" t="s">
        <v>86</v>
      </c>
      <c r="B20" s="98"/>
      <c r="C20" s="98"/>
      <c r="D20" s="98"/>
      <c r="E20" s="98"/>
      <c r="F20" s="99"/>
      <c r="G20" s="57">
        <f>COUNTIF(G5:G14,"crna")</f>
        <v>2</v>
      </c>
      <c r="H20" s="58"/>
      <c r="I20" s="59"/>
    </row>
    <row r="21" spans="1:9" ht="16.5" thickBot="1" thickTop="1">
      <c r="A21" s="97" t="s">
        <v>87</v>
      </c>
      <c r="B21" s="98"/>
      <c r="C21" s="98"/>
      <c r="D21" s="98"/>
      <c r="E21" s="98"/>
      <c r="F21" s="99"/>
      <c r="G21" s="106">
        <f>SUM(H5:H14)</f>
        <v>29450</v>
      </c>
      <c r="H21" s="58"/>
      <c r="I21" s="59"/>
    </row>
    <row r="22" spans="1:9" ht="16.5" thickBot="1" thickTop="1">
      <c r="A22" s="100" t="s">
        <v>88</v>
      </c>
      <c r="B22" s="101"/>
      <c r="C22" s="101"/>
      <c r="D22" s="101"/>
      <c r="E22" s="101"/>
      <c r="F22" s="101"/>
      <c r="G22" s="57">
        <f>SUMIF(E5:E14,"lantea",H5:H14)</f>
        <v>8700</v>
      </c>
      <c r="H22" s="58"/>
      <c r="I22" s="107"/>
    </row>
    <row r="23" spans="1:9" ht="16.5" thickBot="1" thickTop="1">
      <c r="A23" s="97" t="s">
        <v>89</v>
      </c>
      <c r="B23" s="98"/>
      <c r="C23" s="98"/>
      <c r="D23" s="98"/>
      <c r="E23" s="98"/>
      <c r="F23" s="99"/>
      <c r="G23" s="106">
        <f>AVERAGE(H5:H14)</f>
        <v>2945</v>
      </c>
      <c r="H23" s="58"/>
      <c r="I23" s="59"/>
    </row>
    <row r="24" spans="1:9" ht="16.5" thickBot="1" thickTop="1">
      <c r="A24" s="100" t="s">
        <v>90</v>
      </c>
      <c r="B24" s="101"/>
      <c r="C24" s="101"/>
      <c r="D24" s="101"/>
      <c r="E24" s="101"/>
      <c r="F24" s="104"/>
      <c r="G24" s="57">
        <f>SUMIF(H5:H14,"&gt;1000",H5:H14)</f>
        <v>28200</v>
      </c>
      <c r="H24" s="58"/>
      <c r="I24" s="59"/>
    </row>
    <row r="25" spans="1:9" ht="16.5" thickBot="1" thickTop="1">
      <c r="A25" s="100" t="s">
        <v>91</v>
      </c>
      <c r="B25" s="101"/>
      <c r="C25" s="101"/>
      <c r="D25" s="101"/>
      <c r="E25" s="101"/>
      <c r="F25" s="101"/>
      <c r="G25" s="60">
        <f>SUMIF(G5:G14,"smeđa",H5:H14)</f>
        <v>7700</v>
      </c>
      <c r="H25" s="61"/>
      <c r="I25" s="59"/>
    </row>
    <row r="26" spans="1:9" ht="16.5" thickBot="1" thickTop="1">
      <c r="A26" s="102" t="s">
        <v>92</v>
      </c>
      <c r="B26" s="102"/>
      <c r="C26" s="102"/>
      <c r="D26" s="102"/>
      <c r="E26" s="102"/>
      <c r="F26" s="103"/>
      <c r="G26" s="60">
        <f>COUNTIF(H5:H14,"&lt;1000")</f>
        <v>2</v>
      </c>
      <c r="H26" s="61"/>
      <c r="I26" s="59"/>
    </row>
    <row r="27" spans="1:9" ht="16.5" thickBot="1" thickTop="1">
      <c r="A27" s="102" t="s">
        <v>93</v>
      </c>
      <c r="B27" s="102"/>
      <c r="C27" s="102"/>
      <c r="D27" s="102"/>
      <c r="E27" s="102"/>
      <c r="F27" s="103"/>
      <c r="G27" s="60">
        <f>COUNTIF(F5:F14,"radni")</f>
        <v>3</v>
      </c>
      <c r="H27" s="58"/>
      <c r="I27" s="59"/>
    </row>
    <row r="28" ht="13.5" thickTop="1"/>
  </sheetData>
  <sheetProtection/>
  <mergeCells count="21">
    <mergeCell ref="A25:F25"/>
    <mergeCell ref="A26:F26"/>
    <mergeCell ref="A27:F27"/>
    <mergeCell ref="A19:F19"/>
    <mergeCell ref="A20:F20"/>
    <mergeCell ref="A21:F21"/>
    <mergeCell ref="A22:F22"/>
    <mergeCell ref="A23:F23"/>
    <mergeCell ref="A24:F24"/>
    <mergeCell ref="A10:C10"/>
    <mergeCell ref="A11:C11"/>
    <mergeCell ref="A12:C12"/>
    <mergeCell ref="A13:C13"/>
    <mergeCell ref="A14:C14"/>
    <mergeCell ref="A18:F18"/>
    <mergeCell ref="A1:F2"/>
    <mergeCell ref="A5:C5"/>
    <mergeCell ref="A6:C6"/>
    <mergeCell ref="A7:C7"/>
    <mergeCell ref="A8:C8"/>
    <mergeCell ref="A9:C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7">
      <selection activeCell="B34" sqref="B34"/>
    </sheetView>
  </sheetViews>
  <sheetFormatPr defaultColWidth="9.140625" defaultRowHeight="12.75"/>
  <cols>
    <col min="1" max="1" width="16.421875" style="62" customWidth="1"/>
    <col min="2" max="2" width="9.140625" style="62" customWidth="1"/>
    <col min="3" max="3" width="16.28125" style="62" customWidth="1"/>
    <col min="4" max="4" width="23.57421875" style="62" customWidth="1"/>
    <col min="5" max="5" width="29.8515625" style="62" customWidth="1"/>
    <col min="6" max="16384" width="9.140625" style="62" customWidth="1"/>
  </cols>
  <sheetData>
    <row r="1" ht="12.75">
      <c r="A1" s="62" t="s">
        <v>94</v>
      </c>
    </row>
    <row r="3" ht="12.75">
      <c r="A3" s="62" t="s">
        <v>95</v>
      </c>
    </row>
    <row r="4" spans="1:3" ht="12.75">
      <c r="A4" s="63" t="s">
        <v>96</v>
      </c>
      <c r="B4" s="63" t="s">
        <v>97</v>
      </c>
      <c r="C4" s="63" t="s">
        <v>36</v>
      </c>
    </row>
    <row r="5" spans="1:3" ht="12.75">
      <c r="A5" s="63" t="s">
        <v>98</v>
      </c>
      <c r="B5" s="64">
        <v>0.67</v>
      </c>
      <c r="C5" s="63" t="str">
        <f>IF(B5&gt;=50%,"prolazi","pada")</f>
        <v>prolazi</v>
      </c>
    </row>
    <row r="6" spans="1:3" ht="12.75">
      <c r="A6" s="63" t="s">
        <v>99</v>
      </c>
      <c r="B6" s="64">
        <v>0.42</v>
      </c>
      <c r="C6" s="63" t="str">
        <f>IF(B6&gt;=50%,"prolazi","pada")</f>
        <v>pada</v>
      </c>
    </row>
    <row r="7" spans="1:3" ht="12.75">
      <c r="A7" s="63" t="s">
        <v>100</v>
      </c>
      <c r="B7" s="64">
        <v>0.81</v>
      </c>
      <c r="C7" s="63" t="str">
        <f>IF(B7&gt;=50%,"prolazi","pada")</f>
        <v>prolazi</v>
      </c>
    </row>
    <row r="8" spans="1:3" ht="12.75">
      <c r="A8" s="63" t="s">
        <v>101</v>
      </c>
      <c r="B8" s="64">
        <v>0.18</v>
      </c>
      <c r="C8" s="63" t="str">
        <f>IF(B8&gt;=50%,"prolazi","pada")</f>
        <v>pada</v>
      </c>
    </row>
    <row r="9" spans="1:3" ht="12.75">
      <c r="A9" s="63" t="s">
        <v>102</v>
      </c>
      <c r="B9" s="64">
        <v>0.51</v>
      </c>
      <c r="C9" s="63" t="str">
        <f>IF(B9&gt;=50%,"prolazi","pada")</f>
        <v>prolazi</v>
      </c>
    </row>
    <row r="12" ht="12.75">
      <c r="A12" s="62" t="s">
        <v>103</v>
      </c>
    </row>
    <row r="13" ht="12.75">
      <c r="A13" s="62" t="s">
        <v>104</v>
      </c>
    </row>
    <row r="14" spans="1:5" ht="38.25">
      <c r="A14" s="63" t="s">
        <v>105</v>
      </c>
      <c r="B14" s="65" t="s">
        <v>106</v>
      </c>
      <c r="C14" s="65" t="s">
        <v>107</v>
      </c>
      <c r="D14" s="63" t="s">
        <v>108</v>
      </c>
      <c r="E14" s="63" t="s">
        <v>109</v>
      </c>
    </row>
    <row r="15" spans="1:5" ht="12.75">
      <c r="A15" s="63" t="s">
        <v>110</v>
      </c>
      <c r="B15" s="63">
        <v>26</v>
      </c>
      <c r="C15" s="63">
        <v>18</v>
      </c>
      <c r="D15" s="63">
        <f>IF(OR(B15=0,C15=0),"nema prodaje",C15/B15)</f>
        <v>0.6923076923076923</v>
      </c>
      <c r="E15" s="63"/>
    </row>
    <row r="16" spans="1:5" ht="12.75">
      <c r="A16" s="63" t="s">
        <v>111</v>
      </c>
      <c r="B16" s="63">
        <v>7</v>
      </c>
      <c r="C16" s="63">
        <v>1</v>
      </c>
      <c r="D16" s="63">
        <f>IF(OR(B16=0,C16=0),"nema prodaje",C16/B16)</f>
        <v>0.14285714285714285</v>
      </c>
      <c r="E16" s="63"/>
    </row>
    <row r="17" spans="1:5" ht="12.75">
      <c r="A17" s="63" t="s">
        <v>112</v>
      </c>
      <c r="B17" s="63">
        <v>5</v>
      </c>
      <c r="C17" s="63">
        <v>0</v>
      </c>
      <c r="D17" s="63" t="str">
        <f>IF(OR(B17=0,C17=0),"nema prodaje",C17/B17)</f>
        <v>nema prodaje</v>
      </c>
      <c r="E17" s="63"/>
    </row>
    <row r="18" spans="1:5" ht="12.75">
      <c r="A18" s="63" t="s">
        <v>113</v>
      </c>
      <c r="B18" s="63">
        <v>0</v>
      </c>
      <c r="C18" s="63">
        <v>0</v>
      </c>
      <c r="D18" s="63" t="str">
        <f>IF(OR(B18=0,C18=0),"nema prodaje",C18/B18)</f>
        <v>nema prodaje</v>
      </c>
      <c r="E18" s="63"/>
    </row>
    <row r="19" spans="1:5" ht="12.75">
      <c r="A19" s="63" t="s">
        <v>114</v>
      </c>
      <c r="B19" s="63">
        <v>53</v>
      </c>
      <c r="C19" s="63">
        <v>53</v>
      </c>
      <c r="D19" s="63">
        <f>IF(OR(B19=0,C19=0),"nema prodaje",C19/B19)</f>
        <v>1</v>
      </c>
      <c r="E19" s="63"/>
    </row>
    <row r="24" ht="12.75">
      <c r="A24" s="62" t="s">
        <v>115</v>
      </c>
    </row>
    <row r="25" ht="12.75">
      <c r="A25" s="62" t="s">
        <v>116</v>
      </c>
    </row>
    <row r="27" spans="1:5" ht="24.75" customHeight="1">
      <c r="A27" s="63" t="s">
        <v>117</v>
      </c>
      <c r="B27" s="65" t="s">
        <v>118</v>
      </c>
      <c r="C27" s="65" t="s">
        <v>119</v>
      </c>
      <c r="D27" s="66"/>
      <c r="E27" s="66"/>
    </row>
    <row r="28" spans="1:3" ht="12.75">
      <c r="A28" s="63" t="s">
        <v>23</v>
      </c>
      <c r="B28" s="63">
        <v>12.57</v>
      </c>
      <c r="C28" s="63">
        <v>120</v>
      </c>
    </row>
    <row r="29" spans="1:3" ht="12.75">
      <c r="A29" s="63" t="s">
        <v>25</v>
      </c>
      <c r="B29" s="63">
        <v>8.93</v>
      </c>
      <c r="C29" s="63">
        <v>245</v>
      </c>
    </row>
    <row r="30" spans="1:3" ht="12.75">
      <c r="A30" s="63" t="s">
        <v>27</v>
      </c>
      <c r="B30" s="63">
        <v>13.99</v>
      </c>
      <c r="C30" s="63">
        <v>32</v>
      </c>
    </row>
    <row r="31" spans="1:3" ht="12.75">
      <c r="A31" s="63" t="s">
        <v>28</v>
      </c>
      <c r="B31" s="63">
        <v>4.55</v>
      </c>
      <c r="C31" s="63">
        <v>576</v>
      </c>
    </row>
    <row r="32" spans="1:3" ht="12.75">
      <c r="A32" s="63" t="s">
        <v>29</v>
      </c>
      <c r="B32" s="63">
        <v>18.73</v>
      </c>
      <c r="C32" s="63">
        <v>267</v>
      </c>
    </row>
    <row r="34" spans="1:3" ht="12.75">
      <c r="A34" s="62" t="s">
        <v>120</v>
      </c>
      <c r="B34" s="63">
        <f>SUMIF(B28:B32,"&gt;10",C28:C32)</f>
        <v>419</v>
      </c>
      <c r="C34" s="62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3">
      <selection activeCell="B48" sqref="B48"/>
    </sheetView>
  </sheetViews>
  <sheetFormatPr defaultColWidth="9.140625" defaultRowHeight="12.75"/>
  <cols>
    <col min="2" max="2" width="16.28125" style="0" customWidth="1"/>
    <col min="3" max="3" width="10.7109375" style="0" bestFit="1" customWidth="1"/>
  </cols>
  <sheetData>
    <row r="1" ht="13.5" thickBot="1">
      <c r="A1" s="67" t="s">
        <v>122</v>
      </c>
    </row>
    <row r="2" ht="13.5" thickTop="1">
      <c r="A2" t="s">
        <v>123</v>
      </c>
    </row>
    <row r="3" spans="2:3" ht="12.75">
      <c r="B3" s="68" t="s">
        <v>124</v>
      </c>
      <c r="C3" s="69"/>
    </row>
    <row r="4" ht="12.75">
      <c r="A4" t="s">
        <v>125</v>
      </c>
    </row>
    <row r="6" spans="1:4" ht="26.25" thickBot="1">
      <c r="A6" s="70" t="s">
        <v>126</v>
      </c>
      <c r="B6" s="70" t="s">
        <v>118</v>
      </c>
      <c r="C6" s="71" t="s">
        <v>127</v>
      </c>
      <c r="D6" s="71" t="s">
        <v>128</v>
      </c>
    </row>
    <row r="7" spans="1:4" ht="13.5" thickTop="1">
      <c r="A7" s="72">
        <v>9</v>
      </c>
      <c r="B7" s="73">
        <v>1563</v>
      </c>
      <c r="C7" s="73">
        <f>IF(A7&gt;6,B7+B7*5%,B7)</f>
        <v>1641.15</v>
      </c>
      <c r="D7" s="74">
        <f>IF(OR(A7&lt;6,B7&gt;1500),B7-B7*5%,B7)</f>
        <v>1484.85</v>
      </c>
    </row>
    <row r="8" spans="1:4" ht="12.75">
      <c r="A8" s="75">
        <v>3</v>
      </c>
      <c r="B8" s="76">
        <v>800</v>
      </c>
      <c r="C8" s="73">
        <f>IF(A8&gt;6,B8+B8*5%,B8)</f>
        <v>800</v>
      </c>
      <c r="D8" s="74">
        <f>IF(OR(A8&lt;6,B8&gt;1500),B8-B8*5%,B8)</f>
        <v>760</v>
      </c>
    </row>
    <row r="9" spans="1:4" ht="12.75">
      <c r="A9" s="75">
        <v>12</v>
      </c>
      <c r="B9" s="76">
        <v>2500</v>
      </c>
      <c r="C9" s="73">
        <f>IF(A9&gt;6,B9+B9*5%,B9)</f>
        <v>2625</v>
      </c>
      <c r="D9" s="74">
        <f>IF(OR(A9&lt;6,B9&gt;1500),B9-B9*5%,B9)</f>
        <v>2375</v>
      </c>
    </row>
    <row r="10" spans="1:4" ht="12.75">
      <c r="A10" s="75">
        <v>6</v>
      </c>
      <c r="B10" s="76">
        <v>1493</v>
      </c>
      <c r="C10" s="73">
        <f>IF(A10&gt;6,B10+B10*5%,B10)</f>
        <v>1493</v>
      </c>
      <c r="D10" s="74">
        <f>IF(OR(A10&lt;6,B10&gt;1500),B10-B10*5%,B10)</f>
        <v>1493</v>
      </c>
    </row>
    <row r="11" spans="1:4" ht="12.75">
      <c r="A11" s="75">
        <v>4</v>
      </c>
      <c r="B11" s="76">
        <v>1860</v>
      </c>
      <c r="C11" s="73">
        <f>IF(A11&gt;6,B11+B11*5%,B11)</f>
        <v>1860</v>
      </c>
      <c r="D11" s="74">
        <f>IF(OR(A11&lt;6,B11&gt;1500),B11-B11*5%,B11)</f>
        <v>1767</v>
      </c>
    </row>
    <row r="12" spans="1:4" ht="12.75">
      <c r="A12" s="78"/>
      <c r="B12" s="79"/>
      <c r="C12" s="79"/>
      <c r="D12" s="78"/>
    </row>
    <row r="14" ht="13.5" thickBot="1">
      <c r="A14" s="67" t="s">
        <v>129</v>
      </c>
    </row>
    <row r="15" ht="13.5" thickTop="1">
      <c r="A15" s="80" t="s">
        <v>130</v>
      </c>
    </row>
    <row r="16" ht="12.75">
      <c r="A16" t="s">
        <v>131</v>
      </c>
    </row>
    <row r="17" ht="12.75">
      <c r="B17" s="68" t="s">
        <v>132</v>
      </c>
    </row>
    <row r="18" ht="12.75">
      <c r="B18" s="69"/>
    </row>
    <row r="19" ht="12.75">
      <c r="B19" s="69"/>
    </row>
    <row r="20" spans="1:2" ht="13.5" thickBot="1">
      <c r="A20" s="67" t="s">
        <v>133</v>
      </c>
      <c r="B20" s="69"/>
    </row>
    <row r="21" spans="1:5" ht="13.5" thickTop="1">
      <c r="A21" t="s">
        <v>134</v>
      </c>
      <c r="B21" s="69"/>
      <c r="E21" s="77">
        <f>COUNTIF(A7:A11,3)</f>
        <v>1</v>
      </c>
    </row>
    <row r="22" ht="12.75">
      <c r="B22" s="69"/>
    </row>
    <row r="23" ht="12.75">
      <c r="B23" s="69"/>
    </row>
    <row r="24" spans="1:2" ht="13.5" thickBot="1">
      <c r="A24" s="67" t="s">
        <v>135</v>
      </c>
      <c r="B24" s="69"/>
    </row>
    <row r="25" spans="1:7" ht="13.5" thickTop="1">
      <c r="A25" t="s">
        <v>136</v>
      </c>
      <c r="B25" s="69"/>
      <c r="G25" s="77">
        <f>SUMIF(A7:A11,"&lt;6",B7:B11)</f>
        <v>2660</v>
      </c>
    </row>
    <row r="26" ht="12.75">
      <c r="B26" s="69"/>
    </row>
    <row r="27" ht="12.75">
      <c r="B27" s="69"/>
    </row>
    <row r="28" ht="12.75">
      <c r="B28" s="69"/>
    </row>
    <row r="29" ht="12.75">
      <c r="B29" s="69"/>
    </row>
    <row r="31" ht="13.5" thickBot="1">
      <c r="A31" s="67"/>
    </row>
    <row r="32" ht="13.5" thickTop="1"/>
    <row r="36" spans="1:4" ht="12.75">
      <c r="A36" s="81"/>
      <c r="B36" s="81"/>
      <c r="C36" s="81"/>
      <c r="D36" s="81"/>
    </row>
    <row r="37" spans="1:4" ht="12.75">
      <c r="A37" s="81"/>
      <c r="B37" s="81"/>
      <c r="C37" s="81"/>
      <c r="D37" s="81"/>
    </row>
    <row r="38" spans="1:4" ht="12.75">
      <c r="A38" s="81"/>
      <c r="B38" s="81"/>
      <c r="C38" s="81"/>
      <c r="D38" s="81"/>
    </row>
    <row r="39" spans="1:4" ht="12.75">
      <c r="A39" s="81"/>
      <c r="B39" s="81"/>
      <c r="C39" s="81"/>
      <c r="D39" s="81"/>
    </row>
    <row r="40" spans="1:4" ht="12.75">
      <c r="A40" s="81"/>
      <c r="B40" s="81"/>
      <c r="C40" s="81"/>
      <c r="D40" s="81"/>
    </row>
    <row r="41" spans="1:4" ht="12.75">
      <c r="A41" s="81"/>
      <c r="B41" s="81"/>
      <c r="C41" s="81"/>
      <c r="D41" s="8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Pisacici</dc:creator>
  <cp:keywords/>
  <dc:description/>
  <cp:lastModifiedBy>Pisacic</cp:lastModifiedBy>
  <cp:lastPrinted>2011-02-24T15:13:23Z</cp:lastPrinted>
  <dcterms:created xsi:type="dcterms:W3CDTF">2008-04-14T09:20:57Z</dcterms:created>
  <dcterms:modified xsi:type="dcterms:W3CDTF">2014-04-22T14:07:33Z</dcterms:modified>
  <cp:category/>
  <cp:version/>
  <cp:contentType/>
  <cp:contentStatus/>
</cp:coreProperties>
</file>